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<sst xmlns="http://schemas.openxmlformats.org/spreadsheetml/2006/main" count="97" uniqueCount="68">
  <si>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мм</t>
  </si>
  <si>
    <t>Высота швеллера</t>
  </si>
  <si>
    <t>H=</t>
  </si>
  <si>
    <t xml:space="preserve">Ширина полок швеллера </t>
  </si>
  <si>
    <t>B=</t>
  </si>
  <si>
    <t>S=</t>
  </si>
  <si>
    <t>Внутренний радиус сгибов</t>
  </si>
  <si>
    <t>R=</t>
  </si>
  <si>
    <t>xc1=</t>
  </si>
  <si>
    <t>yc1=</t>
  </si>
  <si>
    <t>A1=</t>
  </si>
  <si>
    <t>Ix1=</t>
  </si>
  <si>
    <t>Iy1=</t>
  </si>
  <si>
    <t>Геометрические характеристики элемента №1:</t>
  </si>
  <si>
    <t>Исходные данные:</t>
  </si>
  <si>
    <t>Площадь</t>
  </si>
  <si>
    <t>Осевые моменты инерции</t>
  </si>
  <si>
    <t>Геометрические характеристики элементов №2 и №2':</t>
  </si>
  <si>
    <t>xc2=</t>
  </si>
  <si>
    <t>yc2=</t>
  </si>
  <si>
    <t>A2=</t>
  </si>
  <si>
    <t>Ix2=</t>
  </si>
  <si>
    <t>Iy2=</t>
  </si>
  <si>
    <t>Геометрические характеристики элементов №3 и №3':</t>
  </si>
  <si>
    <t>xc3=</t>
  </si>
  <si>
    <t>yc3=</t>
  </si>
  <si>
    <t>A3=</t>
  </si>
  <si>
    <t>Ix3=</t>
  </si>
  <si>
    <t>Iy3=</t>
  </si>
  <si>
    <t>Площадь сечения</t>
  </si>
  <si>
    <t>A=</t>
  </si>
  <si>
    <r>
      <t>cм</t>
    </r>
    <r>
      <rPr>
        <b/>
        <vertAlign val="superscript"/>
        <sz val="11"/>
        <color indexed="10"/>
        <rFont val="Arial Cyr"/>
        <family val="0"/>
      </rPr>
      <t>2</t>
    </r>
  </si>
  <si>
    <r>
      <t>cм</t>
    </r>
    <r>
      <rPr>
        <b/>
        <vertAlign val="superscript"/>
        <sz val="11"/>
        <color indexed="10"/>
        <rFont val="Arial Cyr"/>
        <family val="0"/>
      </rPr>
      <t>3</t>
    </r>
  </si>
  <si>
    <t>Статические моменты сечения</t>
  </si>
  <si>
    <t>Sx=</t>
  </si>
  <si>
    <t>Sy=</t>
  </si>
  <si>
    <t>z0=xc=</t>
  </si>
  <si>
    <t>yc=</t>
  </si>
  <si>
    <t>Координаты центра тяжести сечения
относительно осей x* и y*</t>
  </si>
  <si>
    <t>Центральные осевые моменты инерции</t>
  </si>
  <si>
    <t>Координаты центра тяжести
относительно осей x* и y*</t>
  </si>
  <si>
    <r>
      <t>cм</t>
    </r>
    <r>
      <rPr>
        <b/>
        <vertAlign val="superscript"/>
        <sz val="11"/>
        <color indexed="10"/>
        <rFont val="Arial Cyr"/>
        <family val="0"/>
      </rPr>
      <t>4</t>
    </r>
  </si>
  <si>
    <r>
      <t>cм</t>
    </r>
    <r>
      <rPr>
        <b/>
        <vertAlign val="superscript"/>
        <sz val="11"/>
        <color indexed="10"/>
        <rFont val="Arial Cyr"/>
        <family val="0"/>
      </rPr>
      <t>4</t>
    </r>
  </si>
  <si>
    <t>Ix=</t>
  </si>
  <si>
    <t>Iy=</t>
  </si>
  <si>
    <t>Осевые моменты сопротивления
нормального сечения при изгибе</t>
  </si>
  <si>
    <t>Wx=</t>
  </si>
  <si>
    <t>Wy=</t>
  </si>
  <si>
    <r>
      <t>cм</t>
    </r>
    <r>
      <rPr>
        <b/>
        <vertAlign val="superscript"/>
        <sz val="11"/>
        <color indexed="10"/>
        <rFont val="Arial Cyr"/>
        <family val="0"/>
      </rPr>
      <t>3</t>
    </r>
  </si>
  <si>
    <t>Радиусы инерции сечения</t>
  </si>
  <si>
    <t>ix=</t>
  </si>
  <si>
    <t>iy=</t>
  </si>
  <si>
    <r>
      <t>cм</t>
    </r>
  </si>
  <si>
    <t>Масса погонного метра швеллера из стали</t>
  </si>
  <si>
    <t>M=</t>
  </si>
  <si>
    <t>кг/м</t>
  </si>
  <si>
    <t>Длина развертки сечения</t>
  </si>
  <si>
    <t>L=</t>
  </si>
  <si>
    <t>Расстояние до линии гиба от края заготовки</t>
  </si>
  <si>
    <t>a=</t>
  </si>
  <si>
    <t>Момент сопротивления нормального
сечения при кручении (приближенно)</t>
  </si>
  <si>
    <t>Wк=</t>
  </si>
  <si>
    <t>Результаты расчета - геометрические характеристики швеллера:</t>
  </si>
  <si>
    <t>Расчет геометрических характеристик
поперечного сечения гнутого швеллера</t>
  </si>
  <si>
    <t>Толщина стенки и полок (толщина листа)</t>
  </si>
  <si>
    <r>
      <t>cм</t>
    </r>
    <r>
      <rPr>
        <vertAlign val="superscript"/>
        <sz val="9"/>
        <rFont val="Arial Cyr"/>
        <family val="0"/>
      </rPr>
      <t>2</t>
    </r>
  </si>
  <si>
    <r>
      <t>cм</t>
    </r>
    <r>
      <rPr>
        <vertAlign val="superscript"/>
        <sz val="9"/>
        <rFont val="Arial Cyr"/>
        <family val="0"/>
      </rPr>
      <t>4</t>
    </r>
  </si>
  <si>
    <r>
      <t>cм</t>
    </r>
    <r>
      <rPr>
        <vertAlign val="superscript"/>
        <sz val="9"/>
        <rFont val="Arial Cyr"/>
        <family val="0"/>
      </rPr>
      <t>4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</si>
</sst>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%"/>
  </numFmts>
  <fonts count="13">
    <font>
      <sz val="10"/>
      <name val="Arial"/>
      <family val="0"/>
    </font>
    <font>
      <sz val="10"/>
      <name val="Arial Cyr"/>
      <family val="0"/>
    </font>
    <font>
      <b/>
      <sz val="12"/>
      <name val="Arial Black"/>
      <family val="2"/>
    </font>
    <font>
      <b/>
      <u val="single"/>
      <sz val="14"/>
      <color indexed="20"/>
      <name val="Arial Cyr"/>
      <family val="2"/>
    </font>
    <font>
      <b/>
      <sz val="14"/>
      <name val="Arial Black"/>
      <family val="2"/>
    </font>
    <font>
      <b/>
      <sz val="11"/>
      <color indexed="10"/>
      <name val="Arial Cyr"/>
      <family val="0"/>
    </font>
    <font>
      <b/>
      <sz val="11"/>
      <color indexed="12"/>
      <name val="Arial Cyr"/>
      <family val="0"/>
    </font>
    <font>
      <b/>
      <sz val="11"/>
      <color indexed="12"/>
      <name val="Arial"/>
      <family val="2"/>
    </font>
    <font>
      <b/>
      <sz val="11"/>
      <color indexed="14"/>
      <name val="Arial Cyr"/>
      <family val="0"/>
    </font>
    <font>
      <b/>
      <vertAlign val="superscript"/>
      <sz val="11"/>
      <color indexed="10"/>
      <name val="Arial Cyr"/>
      <family val="0"/>
    </font>
    <font>
      <sz val="9"/>
      <name val="Arial Cyr"/>
      <family val="0"/>
    </font>
    <font>
      <vertAlign val="superscript"/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17" applyFont="1" applyAlignment="1" applyProtection="1">
      <alignment horizontal="left"/>
      <protection/>
    </xf>
    <xf numFmtId="0" fontId="1" fillId="0" borderId="0" xfId="17">
      <alignment/>
      <protection/>
    </xf>
    <xf numFmtId="0" fontId="1" fillId="0" borderId="0" xfId="17" applyFill="1">
      <alignment/>
      <protection/>
    </xf>
    <xf numFmtId="0" fontId="5" fillId="0" borderId="1" xfId="17" applyFont="1" applyBorder="1">
      <alignment/>
      <protection/>
    </xf>
    <xf numFmtId="0" fontId="5" fillId="0" borderId="2" xfId="17" applyFont="1" applyBorder="1">
      <alignment/>
      <protection/>
    </xf>
    <xf numFmtId="0" fontId="5" fillId="0" borderId="1" xfId="17" applyFont="1" applyBorder="1" applyProtection="1">
      <alignment/>
      <protection/>
    </xf>
    <xf numFmtId="0" fontId="5" fillId="0" borderId="3" xfId="17" applyFont="1" applyBorder="1" applyAlignment="1">
      <alignment horizontal="center"/>
      <protection/>
    </xf>
    <xf numFmtId="0" fontId="5" fillId="0" borderId="4" xfId="17" applyFont="1" applyBorder="1" applyAlignment="1" applyProtection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1" xfId="17" applyFont="1" applyBorder="1" applyAlignment="1" applyProtection="1">
      <alignment horizontal="center"/>
      <protection/>
    </xf>
    <xf numFmtId="0" fontId="5" fillId="0" borderId="6" xfId="17" applyFont="1" applyBorder="1" applyAlignment="1" applyProtection="1">
      <alignment horizontal="center"/>
      <protection/>
    </xf>
    <xf numFmtId="0" fontId="5" fillId="0" borderId="6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9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1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7" fillId="0" borderId="8" xfId="17" applyFont="1" applyBorder="1" applyAlignment="1">
      <alignment horizontal="center"/>
      <protection/>
    </xf>
    <xf numFmtId="181" fontId="6" fillId="2" borderId="8" xfId="17" applyNumberFormat="1" applyFont="1" applyFill="1" applyBorder="1" applyAlignment="1">
      <alignment horizontal="right"/>
      <protection/>
    </xf>
    <xf numFmtId="181" fontId="6" fillId="2" borderId="1" xfId="17" applyNumberFormat="1" applyFont="1" applyFill="1" applyBorder="1" applyAlignment="1">
      <alignment horizontal="right"/>
      <protection/>
    </xf>
    <xf numFmtId="181" fontId="6" fillId="2" borderId="2" xfId="17" applyNumberFormat="1" applyFont="1" applyFill="1" applyBorder="1" applyAlignment="1">
      <alignment horizontal="right"/>
      <protection/>
    </xf>
    <xf numFmtId="180" fontId="5" fillId="3" borderId="1" xfId="17" applyNumberFormat="1" applyFont="1" applyFill="1" applyBorder="1" applyAlignment="1" applyProtection="1">
      <alignment horizontal="right"/>
      <protection/>
    </xf>
    <xf numFmtId="180" fontId="5" fillId="3" borderId="8" xfId="17" applyNumberFormat="1" applyFont="1" applyFill="1" applyBorder="1" applyAlignment="1" applyProtection="1">
      <alignment horizontal="right"/>
      <protection/>
    </xf>
    <xf numFmtId="0" fontId="5" fillId="0" borderId="8" xfId="17" applyFont="1" applyBorder="1" applyAlignment="1" applyProtection="1">
      <alignment horizontal="center"/>
      <protection/>
    </xf>
    <xf numFmtId="0" fontId="5" fillId="0" borderId="1" xfId="17" applyFont="1" applyBorder="1" applyAlignment="1">
      <alignment horizontal="left" vertical="center" wrapText="1"/>
      <protection/>
    </xf>
    <xf numFmtId="180" fontId="5" fillId="3" borderId="2" xfId="17" applyNumberFormat="1" applyFont="1" applyFill="1" applyBorder="1" applyAlignment="1" applyProtection="1">
      <alignment horizontal="right"/>
      <protection/>
    </xf>
    <xf numFmtId="0" fontId="5" fillId="0" borderId="1" xfId="17" applyFont="1" applyBorder="1" applyAlignment="1" applyProtection="1">
      <alignment horizontal="center" vertical="center"/>
      <protection/>
    </xf>
    <xf numFmtId="180" fontId="5" fillId="3" borderId="1" xfId="17" applyNumberFormat="1" applyFont="1" applyFill="1" applyBorder="1" applyAlignment="1" applyProtection="1">
      <alignment horizontal="right" vertical="center"/>
      <protection/>
    </xf>
    <xf numFmtId="0" fontId="5" fillId="0" borderId="6" xfId="17" applyFont="1" applyBorder="1" applyAlignment="1" applyProtection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8" xfId="17" applyFont="1" applyBorder="1" applyProtection="1">
      <alignment/>
      <protection/>
    </xf>
    <xf numFmtId="0" fontId="5" fillId="0" borderId="9" xfId="17" applyFont="1" applyBorder="1" applyAlignment="1" applyProtection="1">
      <alignment horizontal="center"/>
      <protection/>
    </xf>
    <xf numFmtId="0" fontId="10" fillId="0" borderId="7" xfId="17" applyFont="1" applyBorder="1" applyAlignment="1">
      <alignment horizontal="center"/>
      <protection/>
    </xf>
    <xf numFmtId="0" fontId="10" fillId="0" borderId="8" xfId="17" applyFont="1" applyBorder="1" applyAlignment="1">
      <alignment horizontal="center"/>
      <protection/>
    </xf>
    <xf numFmtId="180" fontId="10" fillId="3" borderId="8" xfId="17" applyNumberFormat="1" applyFont="1" applyFill="1" applyBorder="1" applyAlignment="1">
      <alignment horizontal="right"/>
      <protection/>
    </xf>
    <xf numFmtId="0" fontId="10" fillId="0" borderId="9" xfId="17" applyFont="1" applyBorder="1" applyAlignment="1">
      <alignment horizontal="center"/>
      <protection/>
    </xf>
    <xf numFmtId="0" fontId="10" fillId="0" borderId="5" xfId="17" applyFont="1" applyBorder="1" applyAlignment="1">
      <alignment horizontal="center"/>
      <protection/>
    </xf>
    <xf numFmtId="0" fontId="10" fillId="0" borderId="1" xfId="17" applyFont="1" applyBorder="1" applyAlignment="1">
      <alignment horizontal="center"/>
      <protection/>
    </xf>
    <xf numFmtId="180" fontId="10" fillId="3" borderId="1" xfId="17" applyNumberFormat="1" applyFont="1" applyFill="1" applyBorder="1" applyAlignment="1">
      <alignment horizontal="right"/>
      <protection/>
    </xf>
    <xf numFmtId="0" fontId="10" fillId="0" borderId="6" xfId="17" applyFont="1" applyBorder="1" applyAlignment="1">
      <alignment horizontal="center"/>
      <protection/>
    </xf>
    <xf numFmtId="0" fontId="10" fillId="0" borderId="1" xfId="17" applyFont="1" applyBorder="1" applyProtection="1">
      <alignment/>
      <protection/>
    </xf>
    <xf numFmtId="0" fontId="10" fillId="0" borderId="1" xfId="17" applyFont="1" applyBorder="1" applyAlignment="1" applyProtection="1">
      <alignment horizontal="center"/>
      <protection/>
    </xf>
    <xf numFmtId="180" fontId="10" fillId="3" borderId="1" xfId="17" applyNumberFormat="1" applyFont="1" applyFill="1" applyBorder="1" applyAlignment="1" applyProtection="1">
      <alignment horizontal="right"/>
      <protection/>
    </xf>
    <xf numFmtId="0" fontId="10" fillId="0" borderId="6" xfId="17" applyFont="1" applyBorder="1" applyAlignment="1" applyProtection="1">
      <alignment horizontal="center"/>
      <protection/>
    </xf>
    <xf numFmtId="0" fontId="10" fillId="0" borderId="10" xfId="17" applyFont="1" applyBorder="1" applyAlignment="1">
      <alignment horizontal="center"/>
      <protection/>
    </xf>
    <xf numFmtId="0" fontId="10" fillId="0" borderId="11" xfId="17" applyFont="1" applyBorder="1" applyAlignment="1">
      <alignment horizontal="center"/>
      <protection/>
    </xf>
    <xf numFmtId="180" fontId="10" fillId="3" borderId="11" xfId="17" applyNumberFormat="1" applyFont="1" applyFill="1" applyBorder="1" applyAlignment="1">
      <alignment horizontal="right"/>
      <protection/>
    </xf>
    <xf numFmtId="183" fontId="1" fillId="0" borderId="0" xfId="17" applyNumberFormat="1" applyFill="1">
      <alignment/>
      <protection/>
    </xf>
    <xf numFmtId="0" fontId="3" fillId="0" borderId="12" xfId="17" applyFont="1" applyBorder="1" applyAlignment="1" applyProtection="1">
      <alignment horizontal="center" wrapText="1"/>
      <protection/>
    </xf>
    <xf numFmtId="0" fontId="4" fillId="0" borderId="12" xfId="17" applyFont="1" applyBorder="1" applyAlignment="1" applyProtection="1">
      <alignment horizontal="center"/>
      <protection/>
    </xf>
    <xf numFmtId="0" fontId="10" fillId="0" borderId="13" xfId="17" applyFont="1" applyBorder="1" applyAlignment="1">
      <alignment horizontal="left" vertical="center" wrapText="1"/>
      <protection/>
    </xf>
    <xf numFmtId="0" fontId="10" fillId="0" borderId="11" xfId="17" applyFont="1" applyBorder="1" applyAlignment="1">
      <alignment horizontal="left" vertical="center"/>
      <protection/>
    </xf>
    <xf numFmtId="0" fontId="10" fillId="0" borderId="14" xfId="17" applyFont="1" applyBorder="1" applyAlignment="1">
      <alignment horizontal="left" vertical="center"/>
      <protection/>
    </xf>
    <xf numFmtId="0" fontId="12" fillId="0" borderId="15" xfId="17" applyFont="1" applyBorder="1" applyAlignment="1">
      <alignment horizontal="left"/>
      <protection/>
    </xf>
    <xf numFmtId="0" fontId="12" fillId="0" borderId="16" xfId="17" applyFont="1" applyBorder="1" applyAlignment="1">
      <alignment horizontal="left"/>
      <protection/>
    </xf>
    <xf numFmtId="0" fontId="12" fillId="0" borderId="17" xfId="17" applyFont="1" applyBorder="1" applyAlignment="1">
      <alignment horizontal="left"/>
      <protection/>
    </xf>
    <xf numFmtId="0" fontId="8" fillId="0" borderId="15" xfId="17" applyFont="1" applyBorder="1" applyAlignment="1">
      <alignment horizontal="left"/>
      <protection/>
    </xf>
    <xf numFmtId="0" fontId="8" fillId="0" borderId="16" xfId="17" applyFont="1" applyBorder="1" applyAlignment="1">
      <alignment horizontal="left"/>
      <protection/>
    </xf>
    <xf numFmtId="0" fontId="8" fillId="0" borderId="17" xfId="17" applyFont="1" applyBorder="1" applyAlignment="1">
      <alignment horizontal="left"/>
      <protection/>
    </xf>
    <xf numFmtId="0" fontId="8" fillId="0" borderId="18" xfId="17" applyFont="1" applyBorder="1" applyAlignment="1">
      <alignment horizontal="left"/>
      <protection/>
    </xf>
    <xf numFmtId="0" fontId="8" fillId="0" borderId="19" xfId="17" applyFont="1" applyBorder="1" applyAlignment="1">
      <alignment horizontal="left"/>
      <protection/>
    </xf>
    <xf numFmtId="0" fontId="8" fillId="0" borderId="20" xfId="17" applyFont="1" applyBorder="1" applyAlignment="1">
      <alignment horizontal="left"/>
      <protection/>
    </xf>
    <xf numFmtId="0" fontId="5" fillId="0" borderId="1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left" vertical="center"/>
      <protection/>
    </xf>
    <xf numFmtId="0" fontId="5" fillId="0" borderId="1" xfId="17" applyFont="1" applyBorder="1" applyAlignment="1" applyProtection="1">
      <alignment horizontal="left" vertical="center"/>
      <protection/>
    </xf>
    <xf numFmtId="0" fontId="5" fillId="0" borderId="1" xfId="17" applyFont="1" applyBorder="1" applyAlignment="1" applyProtection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raschet-privoda-telezhki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3" zoomScaleNormal="93" workbookViewId="0" topLeftCell="A1">
      <selection activeCell="A50" sqref="A50"/>
    </sheetView>
  </sheetViews>
  <sheetFormatPr defaultColWidth="9.140625" defaultRowHeight="12.75" outlineLevelRow="1"/>
  <cols>
    <col min="1" max="1" width="3.7109375" style="2" bestFit="1" customWidth="1"/>
    <col min="2" max="2" width="48.8515625" style="2" bestFit="1" customWidth="1"/>
    <col min="3" max="3" width="8.140625" style="2" bestFit="1" customWidth="1"/>
    <col min="4" max="4" width="9.00390625" style="2" bestFit="1" customWidth="1"/>
    <col min="5" max="5" width="5.140625" style="2" bestFit="1" customWidth="1"/>
    <col min="6" max="6" width="9.140625" style="2" customWidth="1"/>
    <col min="7" max="9" width="9.421875" style="2" bestFit="1" customWidth="1"/>
    <col min="10" max="10" width="13.421875" style="2" bestFit="1" customWidth="1"/>
    <col min="11" max="11" width="9.140625" style="2" customWidth="1"/>
    <col min="12" max="13" width="9.421875" style="2" bestFit="1" customWidth="1"/>
    <col min="14" max="16384" width="9.140625" style="2" customWidth="1"/>
  </cols>
  <sheetData>
    <row r="1" spans="1:11" ht="45" customHeight="1" thickBot="1">
      <c r="A1" s="58" t="s">
        <v>63</v>
      </c>
      <c r="B1" s="59"/>
      <c r="C1" s="59"/>
      <c r="D1" s="59"/>
      <c r="E1" s="59"/>
      <c r="F1" s="1"/>
      <c r="G1" s="1"/>
      <c r="H1" s="1"/>
      <c r="I1" s="1"/>
      <c r="J1" s="1"/>
      <c r="K1" s="1"/>
    </row>
    <row r="2" spans="1:11" ht="20.25" thickBot="1">
      <c r="A2" s="66" t="s">
        <v>14</v>
      </c>
      <c r="B2" s="67"/>
      <c r="C2" s="67"/>
      <c r="D2" s="67"/>
      <c r="E2" s="68"/>
      <c r="F2" s="1"/>
      <c r="G2" s="1"/>
      <c r="H2" s="1"/>
      <c r="I2" s="1"/>
      <c r="J2" s="1"/>
      <c r="K2" s="1"/>
    </row>
    <row r="3" spans="1:5" ht="15" customHeight="1">
      <c r="A3" s="20">
        <v>1</v>
      </c>
      <c r="B3" s="21" t="s">
        <v>1</v>
      </c>
      <c r="C3" s="27" t="s">
        <v>2</v>
      </c>
      <c r="D3" s="28">
        <v>200</v>
      </c>
      <c r="E3" s="22" t="s">
        <v>0</v>
      </c>
    </row>
    <row r="4" spans="1:5" ht="15" customHeight="1">
      <c r="A4" s="23">
        <v>2</v>
      </c>
      <c r="B4" s="24" t="s">
        <v>3</v>
      </c>
      <c r="C4" s="25" t="s">
        <v>4</v>
      </c>
      <c r="D4" s="29">
        <v>80</v>
      </c>
      <c r="E4" s="26" t="s">
        <v>0</v>
      </c>
    </row>
    <row r="5" spans="1:5" ht="15" customHeight="1">
      <c r="A5" s="23">
        <v>3</v>
      </c>
      <c r="B5" s="24" t="s">
        <v>64</v>
      </c>
      <c r="C5" s="25" t="s">
        <v>5</v>
      </c>
      <c r="D5" s="29">
        <v>4</v>
      </c>
      <c r="E5" s="26" t="s">
        <v>0</v>
      </c>
    </row>
    <row r="6" spans="1:5" ht="15" customHeight="1" thickBot="1">
      <c r="A6" s="16">
        <v>4</v>
      </c>
      <c r="B6" s="17" t="s">
        <v>6</v>
      </c>
      <c r="C6" s="18" t="s">
        <v>7</v>
      </c>
      <c r="D6" s="30">
        <v>6</v>
      </c>
      <c r="E6" s="19" t="s">
        <v>0</v>
      </c>
    </row>
    <row r="7" spans="1:5" ht="13.5" customHeight="1" outlineLevel="1" thickBot="1">
      <c r="A7" s="63" t="s">
        <v>13</v>
      </c>
      <c r="B7" s="64"/>
      <c r="C7" s="64"/>
      <c r="D7" s="64"/>
      <c r="E7" s="65"/>
    </row>
    <row r="8" spans="1:5" ht="13.5" customHeight="1" outlineLevel="1">
      <c r="A8" s="42">
        <v>5</v>
      </c>
      <c r="B8" s="60" t="s">
        <v>40</v>
      </c>
      <c r="C8" s="43" t="s">
        <v>8</v>
      </c>
      <c r="D8" s="44">
        <f>D5/2</f>
        <v>2</v>
      </c>
      <c r="E8" s="45" t="s">
        <v>0</v>
      </c>
    </row>
    <row r="9" spans="1:5" ht="13.5" customHeight="1" outlineLevel="1">
      <c r="A9" s="46">
        <v>6</v>
      </c>
      <c r="B9" s="61"/>
      <c r="C9" s="47" t="s">
        <v>9</v>
      </c>
      <c r="D9" s="48">
        <f>0</f>
        <v>0</v>
      </c>
      <c r="E9" s="49" t="s">
        <v>0</v>
      </c>
    </row>
    <row r="10" spans="1:5" ht="13.5" customHeight="1" outlineLevel="1">
      <c r="A10" s="46">
        <v>7</v>
      </c>
      <c r="B10" s="50" t="s">
        <v>15</v>
      </c>
      <c r="C10" s="51" t="s">
        <v>10</v>
      </c>
      <c r="D10" s="52">
        <f>D5/10*(D3/10-2*D5/10-2*D6/10)</f>
        <v>7.2</v>
      </c>
      <c r="E10" s="53" t="s">
        <v>65</v>
      </c>
    </row>
    <row r="11" spans="1:5" ht="13.5" customHeight="1" outlineLevel="1">
      <c r="A11" s="54">
        <v>8</v>
      </c>
      <c r="B11" s="62" t="s">
        <v>16</v>
      </c>
      <c r="C11" s="55" t="s">
        <v>11</v>
      </c>
      <c r="D11" s="56">
        <f>D10*(D3/10-2*D5/10-2*D6/10)^2/12</f>
        <v>194.4</v>
      </c>
      <c r="E11" s="53" t="s">
        <v>66</v>
      </c>
    </row>
    <row r="12" spans="1:6" ht="13.5" customHeight="1" outlineLevel="1" thickBot="1">
      <c r="A12" s="46">
        <v>9</v>
      </c>
      <c r="B12" s="61"/>
      <c r="C12" s="47" t="s">
        <v>12</v>
      </c>
      <c r="D12" s="48">
        <f>D10*(D5/10)^2/12</f>
        <v>0.09600000000000003</v>
      </c>
      <c r="E12" s="53" t="s">
        <v>67</v>
      </c>
      <c r="F12" s="3"/>
    </row>
    <row r="13" spans="1:6" ht="13.5" customHeight="1" outlineLevel="1" thickBot="1">
      <c r="A13" s="63" t="s">
        <v>17</v>
      </c>
      <c r="B13" s="64"/>
      <c r="C13" s="64"/>
      <c r="D13" s="64"/>
      <c r="E13" s="65"/>
      <c r="F13" s="3"/>
    </row>
    <row r="14" spans="1:6" ht="13.5" customHeight="1" outlineLevel="1">
      <c r="A14" s="42">
        <v>10</v>
      </c>
      <c r="B14" s="60" t="s">
        <v>40</v>
      </c>
      <c r="C14" s="43" t="s">
        <v>18</v>
      </c>
      <c r="D14" s="52">
        <f>D5+D6-(4*2^0.5*(3*D6^2+3*D6*D5+D5^2)/(6*PI()*D6+3*PI()*D5))/2^0.5</f>
        <v>4.800938525664752</v>
      </c>
      <c r="E14" s="45" t="s">
        <v>0</v>
      </c>
      <c r="F14" s="3"/>
    </row>
    <row r="15" spans="1:6" ht="13.5" customHeight="1" outlineLevel="1">
      <c r="A15" s="46">
        <v>11</v>
      </c>
      <c r="B15" s="61"/>
      <c r="C15" s="47" t="s">
        <v>19</v>
      </c>
      <c r="D15" s="52">
        <f>D3/2-D14</f>
        <v>95.19906147433525</v>
      </c>
      <c r="E15" s="49" t="s">
        <v>0</v>
      </c>
      <c r="F15" s="3"/>
    </row>
    <row r="16" spans="1:6" ht="13.5" customHeight="1" outlineLevel="1">
      <c r="A16" s="46">
        <v>12</v>
      </c>
      <c r="B16" s="50" t="s">
        <v>15</v>
      </c>
      <c r="C16" s="51" t="s">
        <v>20</v>
      </c>
      <c r="D16" s="52">
        <f>PI()*D5/10*(2*D6/10+D5/10)/4</f>
        <v>0.5026548245743669</v>
      </c>
      <c r="E16" s="53" t="s">
        <v>65</v>
      </c>
      <c r="F16" s="3"/>
    </row>
    <row r="17" spans="1:6" ht="13.5" customHeight="1" outlineLevel="1">
      <c r="A17" s="54">
        <v>13</v>
      </c>
      <c r="B17" s="62" t="s">
        <v>16</v>
      </c>
      <c r="C17" s="55" t="s">
        <v>21</v>
      </c>
      <c r="D17" s="52">
        <f>PI()*((D6/10+D5/10)^4-(D6/10)^4)/16-D16*(4*2^0.5*(3*(D6/10)^2+3*D6/10*D5/10+(D5/10)^2)/(6*PI()*D6/10+3*PI()*D5/10))^2/2</f>
        <v>0.03503383382599029</v>
      </c>
      <c r="E17" s="53" t="s">
        <v>66</v>
      </c>
      <c r="F17" s="3"/>
    </row>
    <row r="18" spans="1:6" ht="13.5" customHeight="1" outlineLevel="1" thickBot="1">
      <c r="A18" s="46">
        <v>14</v>
      </c>
      <c r="B18" s="61"/>
      <c r="C18" s="47" t="s">
        <v>22</v>
      </c>
      <c r="D18" s="52">
        <f>D17</f>
        <v>0.03503383382599029</v>
      </c>
      <c r="E18" s="53" t="s">
        <v>67</v>
      </c>
      <c r="F18" s="3"/>
    </row>
    <row r="19" spans="1:6" ht="13.5" customHeight="1" outlineLevel="1" thickBot="1">
      <c r="A19" s="63" t="s">
        <v>23</v>
      </c>
      <c r="B19" s="64"/>
      <c r="C19" s="64"/>
      <c r="D19" s="64"/>
      <c r="E19" s="65"/>
      <c r="F19" s="3"/>
    </row>
    <row r="20" spans="1:6" ht="13.5" customHeight="1" outlineLevel="1">
      <c r="A20" s="42">
        <v>15</v>
      </c>
      <c r="B20" s="60" t="s">
        <v>40</v>
      </c>
      <c r="C20" s="43" t="s">
        <v>24</v>
      </c>
      <c r="D20" s="52">
        <f>(D5+D6+D4)/2</f>
        <v>45</v>
      </c>
      <c r="E20" s="45" t="s">
        <v>0</v>
      </c>
      <c r="F20" s="3"/>
    </row>
    <row r="21" spans="1:6" ht="13.5" customHeight="1" outlineLevel="1">
      <c r="A21" s="46">
        <v>16</v>
      </c>
      <c r="B21" s="61"/>
      <c r="C21" s="47" t="s">
        <v>25</v>
      </c>
      <c r="D21" s="52">
        <f>(D3-D5)/2</f>
        <v>98</v>
      </c>
      <c r="E21" s="49" t="s">
        <v>0</v>
      </c>
      <c r="F21" s="3"/>
    </row>
    <row r="22" spans="1:6" ht="13.5" customHeight="1" outlineLevel="1">
      <c r="A22" s="46">
        <v>17</v>
      </c>
      <c r="B22" s="50" t="s">
        <v>15</v>
      </c>
      <c r="C22" s="51" t="s">
        <v>26</v>
      </c>
      <c r="D22" s="52">
        <f>D5/10*(D4/10-D6/10-D5/10)</f>
        <v>2.8000000000000003</v>
      </c>
      <c r="E22" s="53" t="s">
        <v>65</v>
      </c>
      <c r="F22" s="3"/>
    </row>
    <row r="23" spans="1:6" ht="13.5" customHeight="1" outlineLevel="1">
      <c r="A23" s="54">
        <v>18</v>
      </c>
      <c r="B23" s="62" t="s">
        <v>16</v>
      </c>
      <c r="C23" s="55" t="s">
        <v>27</v>
      </c>
      <c r="D23" s="52">
        <f>D22*(D5/10)^2/12</f>
        <v>0.03733333333333334</v>
      </c>
      <c r="E23" s="53" t="s">
        <v>66</v>
      </c>
      <c r="F23" s="3"/>
    </row>
    <row r="24" spans="1:6" ht="13.5" customHeight="1" outlineLevel="1" thickBot="1">
      <c r="A24" s="46">
        <v>19</v>
      </c>
      <c r="B24" s="61"/>
      <c r="C24" s="47" t="s">
        <v>28</v>
      </c>
      <c r="D24" s="52">
        <f>D22*(D4/10-D6/10-D5/10)^2/12</f>
        <v>11.433333333333335</v>
      </c>
      <c r="E24" s="53" t="s">
        <v>67</v>
      </c>
      <c r="F24" s="3"/>
    </row>
    <row r="25" spans="1:6" ht="20.25" customHeight="1" thickBot="1">
      <c r="A25" s="69" t="s">
        <v>62</v>
      </c>
      <c r="B25" s="70"/>
      <c r="C25" s="70"/>
      <c r="D25" s="70"/>
      <c r="E25" s="71"/>
      <c r="F25" s="3"/>
    </row>
    <row r="26" spans="1:13" ht="15" customHeight="1">
      <c r="A26" s="13">
        <v>20</v>
      </c>
      <c r="B26" s="40" t="s">
        <v>29</v>
      </c>
      <c r="C26" s="33" t="s">
        <v>30</v>
      </c>
      <c r="D26" s="32">
        <f>D10+2*D16+2*D22</f>
        <v>13.805309649148736</v>
      </c>
      <c r="E26" s="41" t="s">
        <v>31</v>
      </c>
      <c r="G26" s="3"/>
      <c r="H26" s="57"/>
      <c r="I26" s="3"/>
      <c r="J26" s="57"/>
      <c r="K26" s="3"/>
      <c r="L26" s="3"/>
      <c r="M26" s="57"/>
    </row>
    <row r="27" spans="1:13" ht="15" customHeight="1">
      <c r="A27" s="9">
        <v>21</v>
      </c>
      <c r="B27" s="74" t="s">
        <v>33</v>
      </c>
      <c r="C27" s="10" t="s">
        <v>34</v>
      </c>
      <c r="D27" s="31">
        <f>0</f>
        <v>0</v>
      </c>
      <c r="E27" s="11" t="s">
        <v>32</v>
      </c>
      <c r="G27" s="3"/>
      <c r="H27" s="57"/>
      <c r="I27" s="3"/>
      <c r="J27" s="57"/>
      <c r="K27" s="3"/>
      <c r="L27" s="3"/>
      <c r="M27" s="57"/>
    </row>
    <row r="28" spans="1:13" ht="15" customHeight="1">
      <c r="A28" s="9">
        <v>22</v>
      </c>
      <c r="B28" s="74"/>
      <c r="C28" s="10" t="s">
        <v>35</v>
      </c>
      <c r="D28" s="31">
        <f>D8/10*D10+2*D14/10*D16+2*D20/10*D22</f>
        <v>27.12264298248207</v>
      </c>
      <c r="E28" s="11" t="s">
        <v>32</v>
      </c>
      <c r="G28" s="3"/>
      <c r="H28" s="57"/>
      <c r="I28" s="3"/>
      <c r="J28" s="57"/>
      <c r="K28" s="3"/>
      <c r="L28" s="3"/>
      <c r="M28" s="57"/>
    </row>
    <row r="29" spans="1:13" ht="15" customHeight="1">
      <c r="A29" s="9">
        <v>23</v>
      </c>
      <c r="B29" s="75" t="s">
        <v>38</v>
      </c>
      <c r="C29" s="10" t="s">
        <v>36</v>
      </c>
      <c r="D29" s="31">
        <f>D28/D26*10</f>
        <v>19.64652997417882</v>
      </c>
      <c r="E29" s="11" t="s">
        <v>0</v>
      </c>
      <c r="G29" s="3"/>
      <c r="H29" s="57"/>
      <c r="I29" s="3"/>
      <c r="J29" s="57"/>
      <c r="K29" s="3"/>
      <c r="L29" s="3"/>
      <c r="M29" s="57"/>
    </row>
    <row r="30" spans="1:13" ht="15" customHeight="1">
      <c r="A30" s="9">
        <v>24</v>
      </c>
      <c r="B30" s="74"/>
      <c r="C30" s="10" t="s">
        <v>37</v>
      </c>
      <c r="D30" s="31">
        <f>0</f>
        <v>0</v>
      </c>
      <c r="E30" s="11" t="s">
        <v>0</v>
      </c>
      <c r="G30" s="3"/>
      <c r="H30" s="57"/>
      <c r="I30" s="3"/>
      <c r="J30" s="57"/>
      <c r="K30" s="3"/>
      <c r="L30" s="3"/>
      <c r="M30" s="57"/>
    </row>
    <row r="31" spans="1:13" ht="15" customHeight="1">
      <c r="A31" s="9">
        <v>25</v>
      </c>
      <c r="B31" s="73" t="s">
        <v>39</v>
      </c>
      <c r="C31" s="14" t="s">
        <v>43</v>
      </c>
      <c r="D31" s="31">
        <f>D11+2*(D17+(D15/10)^2*D16+D23+(D21/10)^2*D22)</f>
        <v>823.4785535284249</v>
      </c>
      <c r="E31" s="11" t="s">
        <v>41</v>
      </c>
      <c r="G31" s="3"/>
      <c r="H31" s="57"/>
      <c r="I31" s="3"/>
      <c r="J31" s="57"/>
      <c r="K31" s="3"/>
      <c r="L31" s="3"/>
      <c r="M31" s="57"/>
    </row>
    <row r="32" spans="1:13" ht="15" customHeight="1">
      <c r="A32" s="9">
        <v>26</v>
      </c>
      <c r="B32" s="73"/>
      <c r="C32" s="14" t="s">
        <v>44</v>
      </c>
      <c r="D32" s="31">
        <f>D12+(D8/10-D29/10)^2*D10+2*(D18+(D14/10-D29/10)^2*D16+D24+(D20/10-D29/10)^2*D22)</f>
        <v>83.66586642976418</v>
      </c>
      <c r="E32" s="11" t="s">
        <v>42</v>
      </c>
      <c r="G32" s="3"/>
      <c r="H32" s="57"/>
      <c r="I32" s="3"/>
      <c r="J32" s="57"/>
      <c r="K32" s="3"/>
      <c r="L32" s="3"/>
      <c r="M32" s="57"/>
    </row>
    <row r="33" spans="1:13" ht="15" customHeight="1">
      <c r="A33" s="9">
        <v>27</v>
      </c>
      <c r="B33" s="72" t="s">
        <v>45</v>
      </c>
      <c r="C33" s="10" t="s">
        <v>46</v>
      </c>
      <c r="D33" s="31">
        <f>2*D31/(D3/10)</f>
        <v>82.34785535284249</v>
      </c>
      <c r="E33" s="11" t="s">
        <v>48</v>
      </c>
      <c r="G33" s="3"/>
      <c r="H33" s="57"/>
      <c r="I33" s="3"/>
      <c r="J33" s="57"/>
      <c r="K33" s="3"/>
      <c r="L33" s="3"/>
      <c r="M33" s="57"/>
    </row>
    <row r="34" spans="1:13" ht="15" customHeight="1">
      <c r="A34" s="9">
        <v>28</v>
      </c>
      <c r="B34" s="73"/>
      <c r="C34" s="10" t="s">
        <v>47</v>
      </c>
      <c r="D34" s="31">
        <f>D32/(D4/10-D29/10)</f>
        <v>13.862643919888814</v>
      </c>
      <c r="E34" s="11" t="s">
        <v>48</v>
      </c>
      <c r="G34" s="3"/>
      <c r="H34" s="57"/>
      <c r="I34" s="3"/>
      <c r="J34" s="57"/>
      <c r="K34" s="3"/>
      <c r="L34" s="3"/>
      <c r="M34" s="57"/>
    </row>
    <row r="35" spans="1:13" ht="30.75" customHeight="1">
      <c r="A35" s="39">
        <v>29</v>
      </c>
      <c r="B35" s="34" t="s">
        <v>60</v>
      </c>
      <c r="C35" s="36" t="s">
        <v>61</v>
      </c>
      <c r="D35" s="37">
        <f>(D5/10)^2*(D39/10)/3</f>
        <v>1.8378672959195261</v>
      </c>
      <c r="E35" s="38" t="s">
        <v>48</v>
      </c>
      <c r="G35" s="3"/>
      <c r="H35" s="57"/>
      <c r="I35" s="3"/>
      <c r="J35" s="57"/>
      <c r="K35" s="3"/>
      <c r="L35" s="3"/>
      <c r="M35" s="57"/>
    </row>
    <row r="36" spans="1:13" ht="15" customHeight="1">
      <c r="A36" s="9">
        <v>30</v>
      </c>
      <c r="B36" s="72" t="s">
        <v>49</v>
      </c>
      <c r="C36" s="10" t="s">
        <v>50</v>
      </c>
      <c r="D36" s="31">
        <f>(D31/D26)^0.5</f>
        <v>7.723302947113088</v>
      </c>
      <c r="E36" s="11" t="s">
        <v>52</v>
      </c>
      <c r="G36" s="3"/>
      <c r="H36" s="57"/>
      <c r="I36" s="3"/>
      <c r="J36" s="57"/>
      <c r="K36" s="3"/>
      <c r="L36" s="3"/>
      <c r="M36" s="57"/>
    </row>
    <row r="37" spans="1:13" ht="15" customHeight="1">
      <c r="A37" s="9">
        <v>31</v>
      </c>
      <c r="B37" s="73"/>
      <c r="C37" s="10" t="s">
        <v>51</v>
      </c>
      <c r="D37" s="31">
        <f>(D32/D26)^0.5</f>
        <v>2.4617904372765342</v>
      </c>
      <c r="E37" s="11" t="s">
        <v>52</v>
      </c>
      <c r="G37" s="3"/>
      <c r="H37" s="57"/>
      <c r="I37" s="3"/>
      <c r="J37" s="57"/>
      <c r="K37" s="3"/>
      <c r="L37" s="3"/>
      <c r="M37" s="57"/>
    </row>
    <row r="38" spans="1:13" ht="15" customHeight="1">
      <c r="A38" s="9">
        <v>32</v>
      </c>
      <c r="B38" s="6" t="s">
        <v>53</v>
      </c>
      <c r="C38" s="10" t="s">
        <v>54</v>
      </c>
      <c r="D38" s="31">
        <f>0.785*D26</f>
        <v>10.837168074581758</v>
      </c>
      <c r="E38" s="12" t="s">
        <v>55</v>
      </c>
      <c r="G38" s="3"/>
      <c r="H38" s="3"/>
      <c r="I38" s="3"/>
      <c r="J38" s="3"/>
      <c r="K38" s="3"/>
      <c r="L38" s="3"/>
      <c r="M38" s="3"/>
    </row>
    <row r="39" spans="1:13" ht="15" customHeight="1">
      <c r="A39" s="9">
        <v>33</v>
      </c>
      <c r="B39" s="4" t="s">
        <v>56</v>
      </c>
      <c r="C39" s="14" t="s">
        <v>57</v>
      </c>
      <c r="D39" s="31">
        <f>2*(D4-D5-D6)+D3-2*(D5+D6)+PI()*(D5/LN(1+D5/D6))</f>
        <v>344.6001179849111</v>
      </c>
      <c r="E39" s="11" t="s">
        <v>0</v>
      </c>
      <c r="G39" s="3"/>
      <c r="H39" s="3"/>
      <c r="I39" s="3"/>
      <c r="J39" s="3"/>
      <c r="K39" s="3"/>
      <c r="L39" s="3"/>
      <c r="M39" s="3"/>
    </row>
    <row r="40" spans="1:5" ht="15" customHeight="1" thickBot="1">
      <c r="A40" s="7">
        <v>34</v>
      </c>
      <c r="B40" s="5" t="s">
        <v>58</v>
      </c>
      <c r="C40" s="15" t="s">
        <v>59</v>
      </c>
      <c r="D40" s="35">
        <f>D4-D6-D5+PI()/4*(D5/LN(1+D5/D6))</f>
        <v>76.15002949622777</v>
      </c>
      <c r="E40" s="8" t="s">
        <v>0</v>
      </c>
    </row>
  </sheetData>
  <mergeCells count="17">
    <mergeCell ref="B36:B37"/>
    <mergeCell ref="B27:B28"/>
    <mergeCell ref="B29:B30"/>
    <mergeCell ref="B31:B32"/>
    <mergeCell ref="B33:B34"/>
    <mergeCell ref="A19:E19"/>
    <mergeCell ref="B20:B21"/>
    <mergeCell ref="B23:B24"/>
    <mergeCell ref="A25:E25"/>
    <mergeCell ref="B17:B18"/>
    <mergeCell ref="A7:E7"/>
    <mergeCell ref="A2:E2"/>
    <mergeCell ref="A13:E13"/>
    <mergeCell ref="A1:E1"/>
    <mergeCell ref="B8:B9"/>
    <mergeCell ref="B11:B12"/>
    <mergeCell ref="B14:B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2014-07-27T11:09:30Z</dcterms:modified>
  <cp:category/>
  <cp:version/>
  <cp:contentType/>
  <cp:contentStatus/>
</cp:coreProperties>
</file>