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9260" windowHeight="13380" activeTab="0"/>
  </bookViews>
  <sheets>
    <sheet name="РАСЧЕТ" sheetId="1" r:id="rId1"/>
  </sheets>
  <definedNames>
    <definedName name="_xlnm.Print_Area" localSheetId="0">'РАСЧЕТ'!$A$2:$E$38</definedName>
  </definedNames>
  <calcPr fullCalcOnLoad="1"/>
</workbook>
</file>

<file path=xl/comments1.xml><?xml version="1.0" encoding="utf-8"?>
<comments xmlns="http://schemas.openxmlformats.org/spreadsheetml/2006/main">
  <authors>
    <author>Воробьев</author>
  </authors>
  <commentList>
    <comment ref="B7" authorId="0">
      <text>
        <r>
          <rPr>
            <b/>
            <sz val="8"/>
            <rFont val="Tahoma"/>
            <family val="0"/>
          </rPr>
          <t>Со знаком "+" разворот к востоку
Со знаком "-" разворот к западу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 xml:space="preserve">Со знаком "+" восточная долгота
Со знаком "-" западная долгота
</t>
        </r>
      </text>
    </comment>
    <comment ref="B5" authorId="0">
      <text>
        <r>
          <rPr>
            <b/>
            <sz val="8"/>
            <rFont val="Tahoma"/>
            <family val="2"/>
          </rPr>
          <t>Со знаком "+" северная широта
Со знаком "-" южная широта</t>
        </r>
      </text>
    </comment>
    <comment ref="B4" authorId="0">
      <text>
        <r>
          <rPr>
            <b/>
            <sz val="8"/>
            <rFont val="Tahoma"/>
            <family val="2"/>
          </rPr>
          <t>Со знаком "+" к востоку от Гринвича
Со знаком "-" к западу от Гринвича</t>
        </r>
      </text>
    </comment>
    <comment ref="B3" authorId="0">
      <text>
        <r>
          <rPr>
            <b/>
            <sz val="8"/>
            <rFont val="Tahoma"/>
            <family val="0"/>
          </rPr>
          <t>Константа (почти).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2"/>
          </rPr>
          <t xml:space="preserve">Длина основания гномона определяет его
геометрические размеры и, соответственно,
длину тени. На расчеты углов циферблата длина
основания не влияет.
Чтобы в полдень в день летнего солнцестояния
тень не выходила за пределы циферблата, а в
день зимнего солнцестояния не была слишком
короткой длину основания следует подобрать
соответствующей размерам циферблата,
ориентируясь на расчетные длины теней
(смотри п.11 и п.12).
</t>
        </r>
      </text>
    </comment>
    <comment ref="B10" authorId="0">
      <text>
        <r>
          <rPr>
            <b/>
            <sz val="8"/>
            <rFont val="Tahoma"/>
            <family val="0"/>
          </rPr>
          <t>Если угол α со знаком "+", то его откладывают ПО часовой стрелке от вертикали AD (от
направления ВНИЗ)
Если угол α со знаком "-", то его откладывают ПРОТИВ часовой стрелки от вертикали AD (от
направления ВНИЗ)</t>
        </r>
      </text>
    </comment>
    <comment ref="B18" authorId="0">
      <text>
        <r>
          <rPr>
            <b/>
            <sz val="8"/>
            <rFont val="Tahoma"/>
            <family val="0"/>
          </rPr>
          <t xml:space="preserve">Если угол </t>
        </r>
        <r>
          <rPr>
            <b/>
            <sz val="8"/>
            <rFont val="Arial Cyr"/>
            <family val="0"/>
          </rPr>
          <t>γ</t>
        </r>
        <r>
          <rPr>
            <b/>
            <sz val="8"/>
            <rFont val="Tahoma"/>
            <family val="0"/>
          </rPr>
          <t xml:space="preserve"> со знаком "+", то его откладывают ПРОТИВ часовой стрелки от вертикали AD (от
направления ВНИЗ)
Если угол γ со знаком "-", то его откладывают ПО часовой стрелке от вертикали AD (от
направления ВНИЗ)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<sst xmlns="http://schemas.openxmlformats.org/spreadsheetml/2006/main" count="70" uniqueCount="56">
  <si>
    <t>Результаты расчетов</t>
  </si>
  <si>
    <t>Значения</t>
  </si>
  <si>
    <t>Исходные данные</t>
  </si>
  <si>
    <t>мм</t>
  </si>
  <si>
    <t>Ед. изм.</t>
  </si>
  <si>
    <t>Обозна-
чения</t>
  </si>
  <si>
    <t>N=</t>
  </si>
  <si>
    <t>час</t>
  </si>
  <si>
    <t>Расчет вертикальных
настенных солнечных часов</t>
  </si>
  <si>
    <t>Географическая широта места установки</t>
  </si>
  <si>
    <t>°</t>
  </si>
  <si>
    <t>λ=</t>
  </si>
  <si>
    <r>
      <t>δ</t>
    </r>
    <r>
      <rPr>
        <b/>
        <sz val="12"/>
        <color indexed="12"/>
        <rFont val="Arial Cyr"/>
        <family val="0"/>
      </rPr>
      <t>=</t>
    </r>
  </si>
  <si>
    <r>
      <t>φ</t>
    </r>
    <r>
      <rPr>
        <b/>
        <sz val="12"/>
        <color indexed="12"/>
        <rFont val="Arial"/>
        <family val="2"/>
      </rPr>
      <t>=</t>
    </r>
  </si>
  <si>
    <t>Угол наклона экватора к эклиптике</t>
  </si>
  <si>
    <r>
      <t>ε</t>
    </r>
    <r>
      <rPr>
        <b/>
        <sz val="12"/>
        <color indexed="12"/>
        <rFont val="Arial Cyr"/>
        <family val="2"/>
      </rPr>
      <t>=</t>
    </r>
  </si>
  <si>
    <r>
      <t>α</t>
    </r>
    <r>
      <rPr>
        <b/>
        <sz val="12"/>
        <color indexed="10"/>
        <rFont val="Arial"/>
        <family val="2"/>
      </rPr>
      <t>=</t>
    </r>
  </si>
  <si>
    <t>Угол установки основания гномона</t>
  </si>
  <si>
    <t>Угол высоты гномона</t>
  </si>
  <si>
    <t>β=</t>
  </si>
  <si>
    <t>Длина основания гномона</t>
  </si>
  <si>
    <t>Высота гномона</t>
  </si>
  <si>
    <t xml:space="preserve">Длина рабочей грани гномона </t>
  </si>
  <si>
    <t>AB=</t>
  </si>
  <si>
    <t>BС=</t>
  </si>
  <si>
    <t>АС=</t>
  </si>
  <si>
    <t>АЕ=</t>
  </si>
  <si>
    <t>Длина тени в полдень 20…21 июня</t>
  </si>
  <si>
    <t>Длина тени в полдень 21…22 декабря</t>
  </si>
  <si>
    <t>χ=</t>
  </si>
  <si>
    <t>Вспомогательный расчетный угол</t>
  </si>
  <si>
    <t>Поправка по долготе</t>
  </si>
  <si>
    <t>Географическая долгота места установки</t>
  </si>
  <si>
    <r>
      <t>Δ</t>
    </r>
    <r>
      <rPr>
        <b/>
        <vertAlign val="subscript"/>
        <sz val="12"/>
        <rFont val="Arial Cyr"/>
        <family val="0"/>
      </rPr>
      <t>λ</t>
    </r>
    <r>
      <rPr>
        <b/>
        <sz val="12"/>
        <rFont val="Arial Cyr"/>
        <family val="0"/>
      </rPr>
      <t>=</t>
    </r>
  </si>
  <si>
    <r>
      <t>γ</t>
    </r>
    <r>
      <rPr>
        <b/>
        <vertAlign val="subscript"/>
        <sz val="12"/>
        <color indexed="10"/>
        <rFont val="Arial Cyr"/>
        <family val="0"/>
      </rPr>
      <t>3</t>
    </r>
    <r>
      <rPr>
        <b/>
        <sz val="12"/>
        <color indexed="10"/>
        <rFont val="Arial Cyr"/>
        <family val="2"/>
      </rPr>
      <t>=</t>
    </r>
  </si>
  <si>
    <r>
      <t>γ</t>
    </r>
    <r>
      <rPr>
        <b/>
        <vertAlign val="subscript"/>
        <sz val="12"/>
        <color indexed="10"/>
        <rFont val="Arial Cyr"/>
        <family val="0"/>
      </rPr>
      <t>4</t>
    </r>
    <r>
      <rPr>
        <b/>
        <sz val="12"/>
        <color indexed="10"/>
        <rFont val="Arial Cyr"/>
        <family val="2"/>
      </rPr>
      <t>=</t>
    </r>
  </si>
  <si>
    <r>
      <t>γ</t>
    </r>
    <r>
      <rPr>
        <b/>
        <vertAlign val="subscript"/>
        <sz val="12"/>
        <color indexed="10"/>
        <rFont val="Arial Cyr"/>
        <family val="0"/>
      </rPr>
      <t>5</t>
    </r>
    <r>
      <rPr>
        <b/>
        <sz val="12"/>
        <color indexed="10"/>
        <rFont val="Arial Cyr"/>
        <family val="2"/>
      </rPr>
      <t>=</t>
    </r>
  </si>
  <si>
    <r>
      <t>γ</t>
    </r>
    <r>
      <rPr>
        <b/>
        <vertAlign val="subscript"/>
        <sz val="12"/>
        <color indexed="10"/>
        <rFont val="Arial Cyr"/>
        <family val="0"/>
      </rPr>
      <t>6</t>
    </r>
    <r>
      <rPr>
        <b/>
        <sz val="12"/>
        <color indexed="10"/>
        <rFont val="Arial Cyr"/>
        <family val="2"/>
      </rPr>
      <t>=</t>
    </r>
  </si>
  <si>
    <r>
      <t>γ</t>
    </r>
    <r>
      <rPr>
        <b/>
        <vertAlign val="subscript"/>
        <sz val="12"/>
        <color indexed="10"/>
        <rFont val="Arial Cyr"/>
        <family val="0"/>
      </rPr>
      <t>7</t>
    </r>
    <r>
      <rPr>
        <b/>
        <sz val="12"/>
        <color indexed="10"/>
        <rFont val="Arial Cyr"/>
        <family val="2"/>
      </rPr>
      <t>=</t>
    </r>
  </si>
  <si>
    <r>
      <t>γ</t>
    </r>
    <r>
      <rPr>
        <b/>
        <vertAlign val="subscript"/>
        <sz val="12"/>
        <color indexed="10"/>
        <rFont val="Arial Cyr"/>
        <family val="0"/>
      </rPr>
      <t>8</t>
    </r>
    <r>
      <rPr>
        <b/>
        <sz val="12"/>
        <color indexed="10"/>
        <rFont val="Arial Cyr"/>
        <family val="2"/>
      </rPr>
      <t>=</t>
    </r>
  </si>
  <si>
    <r>
      <t>γ</t>
    </r>
    <r>
      <rPr>
        <b/>
        <vertAlign val="subscript"/>
        <sz val="12"/>
        <color indexed="10"/>
        <rFont val="Arial Cyr"/>
        <family val="0"/>
      </rPr>
      <t>9</t>
    </r>
    <r>
      <rPr>
        <b/>
        <sz val="12"/>
        <color indexed="10"/>
        <rFont val="Arial Cyr"/>
        <family val="2"/>
      </rPr>
      <t>=</t>
    </r>
  </si>
  <si>
    <r>
      <t>γ</t>
    </r>
    <r>
      <rPr>
        <b/>
        <vertAlign val="subscript"/>
        <sz val="12"/>
        <color indexed="10"/>
        <rFont val="Arial Cyr"/>
        <family val="0"/>
      </rPr>
      <t>10</t>
    </r>
    <r>
      <rPr>
        <b/>
        <sz val="12"/>
        <color indexed="10"/>
        <rFont val="Arial Cyr"/>
        <family val="2"/>
      </rPr>
      <t>=</t>
    </r>
  </si>
  <si>
    <r>
      <t>γ</t>
    </r>
    <r>
      <rPr>
        <b/>
        <vertAlign val="subscript"/>
        <sz val="12"/>
        <color indexed="10"/>
        <rFont val="Arial Cyr"/>
        <family val="0"/>
      </rPr>
      <t>11</t>
    </r>
    <r>
      <rPr>
        <b/>
        <sz val="12"/>
        <color indexed="10"/>
        <rFont val="Arial Cyr"/>
        <family val="2"/>
      </rPr>
      <t>=</t>
    </r>
  </si>
  <si>
    <r>
      <t>γ</t>
    </r>
    <r>
      <rPr>
        <b/>
        <vertAlign val="subscript"/>
        <sz val="12"/>
        <color indexed="10"/>
        <rFont val="Arial Cyr"/>
        <family val="0"/>
      </rPr>
      <t>12</t>
    </r>
    <r>
      <rPr>
        <b/>
        <sz val="12"/>
        <color indexed="10"/>
        <rFont val="Arial Cyr"/>
        <family val="2"/>
      </rPr>
      <t>=</t>
    </r>
  </si>
  <si>
    <r>
      <t>γ</t>
    </r>
    <r>
      <rPr>
        <b/>
        <vertAlign val="subscript"/>
        <sz val="12"/>
        <color indexed="10"/>
        <rFont val="Arial Cyr"/>
        <family val="0"/>
      </rPr>
      <t>13</t>
    </r>
    <r>
      <rPr>
        <b/>
        <sz val="12"/>
        <color indexed="10"/>
        <rFont val="Arial Cyr"/>
        <family val="2"/>
      </rPr>
      <t>=</t>
    </r>
  </si>
  <si>
    <r>
      <t>γ</t>
    </r>
    <r>
      <rPr>
        <b/>
        <vertAlign val="subscript"/>
        <sz val="12"/>
        <color indexed="10"/>
        <rFont val="Arial Cyr"/>
        <family val="0"/>
      </rPr>
      <t>14</t>
    </r>
    <r>
      <rPr>
        <b/>
        <sz val="12"/>
        <color indexed="10"/>
        <rFont val="Arial Cyr"/>
        <family val="2"/>
      </rPr>
      <t>=</t>
    </r>
  </si>
  <si>
    <r>
      <t>γ</t>
    </r>
    <r>
      <rPr>
        <b/>
        <vertAlign val="subscript"/>
        <sz val="12"/>
        <color indexed="10"/>
        <rFont val="Arial Cyr"/>
        <family val="0"/>
      </rPr>
      <t>15</t>
    </r>
    <r>
      <rPr>
        <b/>
        <sz val="12"/>
        <color indexed="10"/>
        <rFont val="Arial Cyr"/>
        <family val="2"/>
      </rPr>
      <t>=</t>
    </r>
  </si>
  <si>
    <r>
      <t>γ</t>
    </r>
    <r>
      <rPr>
        <b/>
        <vertAlign val="subscript"/>
        <sz val="12"/>
        <color indexed="10"/>
        <rFont val="Arial Cyr"/>
        <family val="0"/>
      </rPr>
      <t>16</t>
    </r>
    <r>
      <rPr>
        <b/>
        <sz val="12"/>
        <color indexed="10"/>
        <rFont val="Arial Cyr"/>
        <family val="2"/>
      </rPr>
      <t>=</t>
    </r>
  </si>
  <si>
    <r>
      <t>γ</t>
    </r>
    <r>
      <rPr>
        <b/>
        <vertAlign val="subscript"/>
        <sz val="12"/>
        <color indexed="10"/>
        <rFont val="Arial Cyr"/>
        <family val="0"/>
      </rPr>
      <t>17</t>
    </r>
    <r>
      <rPr>
        <b/>
        <sz val="12"/>
        <color indexed="10"/>
        <rFont val="Arial Cyr"/>
        <family val="2"/>
      </rPr>
      <t>=</t>
    </r>
  </si>
  <si>
    <r>
      <t>γ</t>
    </r>
    <r>
      <rPr>
        <b/>
        <vertAlign val="subscript"/>
        <sz val="12"/>
        <color indexed="10"/>
        <rFont val="Arial Cyr"/>
        <family val="0"/>
      </rPr>
      <t>18</t>
    </r>
    <r>
      <rPr>
        <b/>
        <sz val="12"/>
        <color indexed="10"/>
        <rFont val="Arial Cyr"/>
        <family val="2"/>
      </rPr>
      <t>=</t>
    </r>
  </si>
  <si>
    <r>
      <t>γ</t>
    </r>
    <r>
      <rPr>
        <b/>
        <vertAlign val="subscript"/>
        <sz val="12"/>
        <color indexed="10"/>
        <rFont val="Arial Cyr"/>
        <family val="0"/>
      </rPr>
      <t>19</t>
    </r>
    <r>
      <rPr>
        <b/>
        <sz val="12"/>
        <color indexed="10"/>
        <rFont val="Arial Cyr"/>
        <family val="2"/>
      </rPr>
      <t>=</t>
    </r>
  </si>
  <si>
    <r>
      <t>γ</t>
    </r>
    <r>
      <rPr>
        <b/>
        <vertAlign val="subscript"/>
        <sz val="12"/>
        <color indexed="10"/>
        <rFont val="Arial Cyr"/>
        <family val="0"/>
      </rPr>
      <t>20</t>
    </r>
    <r>
      <rPr>
        <b/>
        <sz val="12"/>
        <color indexed="10"/>
        <rFont val="Arial Cyr"/>
        <family val="2"/>
      </rPr>
      <t>=</t>
    </r>
  </si>
  <si>
    <r>
      <t>γ</t>
    </r>
    <r>
      <rPr>
        <b/>
        <vertAlign val="subscript"/>
        <sz val="12"/>
        <color indexed="10"/>
        <rFont val="Arial Cyr"/>
        <family val="0"/>
      </rPr>
      <t>21</t>
    </r>
    <r>
      <rPr>
        <b/>
        <sz val="12"/>
        <color indexed="10"/>
        <rFont val="Arial Cyr"/>
        <family val="2"/>
      </rPr>
      <t>=</t>
    </r>
  </si>
  <si>
    <t>Часовой пояс (GMT) места установки часов</t>
  </si>
  <si>
    <t>Углы, определяющие часовые линии
на циферблате</t>
  </si>
  <si>
    <t>Угол разворота стены здания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</si>
</sst>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"/>
    <numFmt numFmtId="187" formatCode="#,##0.0"/>
    <numFmt numFmtId="188" formatCode="#,##0.000"/>
    <numFmt numFmtId="189" formatCode="#,##0.000000"/>
    <numFmt numFmtId="190" formatCode="#,##0.0000"/>
    <numFmt numFmtId="191" formatCode="#,##0.0000000"/>
    <numFmt numFmtId="192" formatCode="0.000E+00"/>
    <numFmt numFmtId="193" formatCode="#,##0.00000"/>
    <numFmt numFmtId="194" formatCode="0.00000E+00"/>
    <numFmt numFmtId="195" formatCode="0.0000E+00"/>
    <numFmt numFmtId="196" formatCode="[$€-2]\ ###,000_);[Red]\([$€-2]\ ###,000\)"/>
    <numFmt numFmtId="197" formatCode="0.00000"/>
    <numFmt numFmtId="198" formatCode="0.0%"/>
    <numFmt numFmtId="199" formatCode="0.0E+00"/>
    <numFmt numFmtId="200" formatCode="0.E+00"/>
    <numFmt numFmtId="201" formatCode="0.0000000"/>
    <numFmt numFmtId="202" formatCode="0.000000000"/>
    <numFmt numFmtId="203" formatCode="dd/mm/yyyy"/>
    <numFmt numFmtId="204" formatCode="0.000%"/>
    <numFmt numFmtId="205" formatCode="#,##0.000000000"/>
    <numFmt numFmtId="206" formatCode="#,##0.000&quot;р.&quot;"/>
  </numFmts>
  <fonts count="26">
    <font>
      <sz val="10"/>
      <name val="Arial"/>
      <family val="0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0"/>
      <name val="Arial Cyr"/>
      <family val="0"/>
    </font>
    <font>
      <b/>
      <u val="single"/>
      <sz val="16"/>
      <color indexed="20"/>
      <name val="Arial Cyr"/>
      <family val="0"/>
    </font>
    <font>
      <b/>
      <u val="single"/>
      <sz val="16"/>
      <color indexed="17"/>
      <name val="Arial Cyr"/>
      <family val="0"/>
    </font>
    <font>
      <b/>
      <sz val="12"/>
      <color indexed="14"/>
      <name val="Arial Black"/>
      <family val="2"/>
    </font>
    <font>
      <b/>
      <sz val="8"/>
      <color indexed="14"/>
      <name val="Arial Black"/>
      <family val="2"/>
    </font>
    <font>
      <b/>
      <sz val="11"/>
      <color indexed="12"/>
      <name val="Arial Cyr"/>
      <family val="2"/>
    </font>
    <font>
      <b/>
      <sz val="12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10"/>
      <name val="Arial"/>
      <family val="2"/>
    </font>
    <font>
      <b/>
      <sz val="12"/>
      <color indexed="10"/>
      <name val="Arial Cyr"/>
      <family val="2"/>
    </font>
    <font>
      <b/>
      <sz val="12"/>
      <name val="Arial Cyr"/>
      <family val="2"/>
    </font>
    <font>
      <b/>
      <sz val="12"/>
      <color indexed="12"/>
      <name val="Arial Cyr"/>
      <family val="2"/>
    </font>
    <font>
      <b/>
      <sz val="12"/>
      <color indexed="12"/>
      <name val="Arial"/>
      <family val="2"/>
    </font>
    <font>
      <b/>
      <vertAlign val="subscript"/>
      <sz val="12"/>
      <name val="Arial Cyr"/>
      <family val="0"/>
    </font>
    <font>
      <b/>
      <vertAlign val="subscript"/>
      <sz val="12"/>
      <color indexed="10"/>
      <name val="Arial Cyr"/>
      <family val="0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10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19">
      <alignment/>
      <protection/>
    </xf>
    <xf numFmtId="0" fontId="7" fillId="0" borderId="1" xfId="18" applyFont="1" applyBorder="1" applyAlignment="1" applyProtection="1">
      <alignment horizontal="center" vertical="center" wrapText="1"/>
      <protection/>
    </xf>
    <xf numFmtId="0" fontId="7" fillId="0" borderId="2" xfId="18" applyFont="1" applyBorder="1" applyAlignment="1" applyProtection="1">
      <alignment horizontal="center" vertical="center" wrapText="1"/>
      <protection/>
    </xf>
    <xf numFmtId="0" fontId="3" fillId="0" borderId="0" xfId="19" applyProtection="1">
      <alignment/>
      <protection/>
    </xf>
    <xf numFmtId="0" fontId="1" fillId="0" borderId="3" xfId="0" applyFont="1" applyBorder="1" applyAlignment="1" applyProtection="1">
      <alignment vertical="center" wrapText="1"/>
      <protection/>
    </xf>
    <xf numFmtId="0" fontId="8" fillId="0" borderId="4" xfId="19" applyFont="1" applyBorder="1" applyAlignment="1" applyProtection="1">
      <alignment horizontal="center" vertical="center"/>
      <protection/>
    </xf>
    <xf numFmtId="0" fontId="8" fillId="0" borderId="5" xfId="19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vertical="center" wrapText="1"/>
      <protection/>
    </xf>
    <xf numFmtId="0" fontId="15" fillId="0" borderId="6" xfId="19" applyFont="1" applyFill="1" applyBorder="1" applyAlignment="1" applyProtection="1">
      <alignment horizontal="center" vertical="center"/>
      <protection/>
    </xf>
    <xf numFmtId="0" fontId="2" fillId="0" borderId="7" xfId="19" applyFont="1" applyFill="1" applyBorder="1" applyAlignment="1" applyProtection="1">
      <alignment horizontal="center" vertical="center"/>
      <protection/>
    </xf>
    <xf numFmtId="0" fontId="15" fillId="0" borderId="6" xfId="19" applyFont="1" applyFill="1" applyBorder="1" applyAlignment="1" applyProtection="1">
      <alignment horizontal="center" vertical="center"/>
      <protection/>
    </xf>
    <xf numFmtId="0" fontId="15" fillId="0" borderId="3" xfId="19" applyFont="1" applyFill="1" applyBorder="1" applyAlignment="1" applyProtection="1">
      <alignment horizontal="center" vertical="center"/>
      <protection/>
    </xf>
    <xf numFmtId="0" fontId="2" fillId="0" borderId="8" xfId="19" applyFont="1" applyFill="1" applyBorder="1" applyAlignment="1" applyProtection="1">
      <alignment horizontal="center" vertical="center"/>
      <protection/>
    </xf>
    <xf numFmtId="0" fontId="8" fillId="0" borderId="7" xfId="19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16" fillId="0" borderId="10" xfId="19" applyFont="1" applyFill="1" applyBorder="1" applyAlignment="1" applyProtection="1">
      <alignment horizontal="center" vertical="center"/>
      <protection/>
    </xf>
    <xf numFmtId="0" fontId="2" fillId="0" borderId="11" xfId="19" applyFont="1" applyFill="1" applyBorder="1" applyAlignment="1" applyProtection="1">
      <alignment horizontal="center" vertical="center"/>
      <protection/>
    </xf>
    <xf numFmtId="0" fontId="7" fillId="0" borderId="12" xfId="18" applyFont="1" applyBorder="1" applyAlignment="1" applyProtection="1">
      <alignment horizontal="center" vertical="center" wrapText="1"/>
      <protection/>
    </xf>
    <xf numFmtId="0" fontId="7" fillId="0" borderId="13" xfId="18" applyFont="1" applyBorder="1" applyAlignment="1" applyProtection="1">
      <alignment horizontal="center" vertical="center" wrapText="1"/>
      <protection/>
    </xf>
    <xf numFmtId="0" fontId="12" fillId="0" borderId="6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12" fillId="0" borderId="6" xfId="0" applyFont="1" applyBorder="1" applyAlignment="1" applyProtection="1">
      <alignment vertical="center" wrapText="1"/>
      <protection/>
    </xf>
    <xf numFmtId="0" fontId="13" fillId="0" borderId="6" xfId="19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15" fillId="0" borderId="12" xfId="19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vertical="center" wrapText="1"/>
      <protection/>
    </xf>
    <xf numFmtId="0" fontId="13" fillId="0" borderId="6" xfId="19" applyFont="1" applyFill="1" applyBorder="1" applyAlignment="1" applyProtection="1">
      <alignment horizontal="center" vertical="center"/>
      <protection/>
    </xf>
    <xf numFmtId="0" fontId="22" fillId="0" borderId="4" xfId="19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horizontal="left" vertical="center" wrapText="1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2" fillId="0" borderId="8" xfId="19" applyFont="1" applyFill="1" applyBorder="1" applyAlignment="1" applyProtection="1">
      <alignment horizontal="center" vertical="center"/>
      <protection/>
    </xf>
    <xf numFmtId="0" fontId="22" fillId="0" borderId="5" xfId="19" applyFont="1" applyBorder="1" applyAlignment="1" applyProtection="1">
      <alignment horizontal="center" vertical="center"/>
      <protection/>
    </xf>
    <xf numFmtId="0" fontId="12" fillId="0" borderId="17" xfId="19" applyFont="1" applyFill="1" applyBorder="1" applyAlignment="1" applyProtection="1">
      <alignment horizontal="center" vertical="center"/>
      <protection/>
    </xf>
    <xf numFmtId="0" fontId="12" fillId="0" borderId="7" xfId="0" applyFont="1" applyBorder="1" applyAlignment="1" applyProtection="1">
      <alignment horizontal="center" vertical="center"/>
      <protection/>
    </xf>
    <xf numFmtId="0" fontId="19" fillId="0" borderId="3" xfId="0" applyFont="1" applyBorder="1" applyAlignment="1" applyProtection="1">
      <alignment horizontal="center" vertical="center"/>
      <protection/>
    </xf>
    <xf numFmtId="0" fontId="1" fillId="0" borderId="8" xfId="19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19" applyFont="1" applyFill="1" applyBorder="1" applyAlignment="1" applyProtection="1">
      <alignment horizontal="center" vertical="center"/>
      <protection/>
    </xf>
    <xf numFmtId="180" fontId="8" fillId="2" borderId="3" xfId="19" applyNumberFormat="1" applyFont="1" applyFill="1" applyBorder="1" applyAlignment="1" applyProtection="1">
      <alignment horizontal="center" vertical="center"/>
      <protection locked="0"/>
    </xf>
    <xf numFmtId="1" fontId="8" fillId="3" borderId="6" xfId="19" applyNumberFormat="1" applyFont="1" applyFill="1" applyBorder="1" applyAlignment="1" applyProtection="1">
      <alignment horizontal="center" vertical="center"/>
      <protection locked="0"/>
    </xf>
    <xf numFmtId="3" fontId="2" fillId="3" borderId="12" xfId="0" applyNumberFormat="1" applyFont="1" applyFill="1" applyBorder="1" applyAlignment="1" applyProtection="1">
      <alignment horizontal="center" vertical="center"/>
      <protection locked="0"/>
    </xf>
    <xf numFmtId="180" fontId="23" fillId="4" borderId="16" xfId="19" applyNumberFormat="1" applyFont="1" applyFill="1" applyBorder="1" applyAlignment="1" applyProtection="1">
      <alignment horizontal="center" vertical="center"/>
      <protection/>
    </xf>
    <xf numFmtId="180" fontId="22" fillId="4" borderId="6" xfId="19" applyNumberFormat="1" applyFont="1" applyFill="1" applyBorder="1" applyAlignment="1" applyProtection="1">
      <alignment horizontal="center" vertical="center"/>
      <protection/>
    </xf>
    <xf numFmtId="0" fontId="13" fillId="0" borderId="20" xfId="19" applyFont="1" applyFill="1" applyBorder="1" applyAlignment="1" applyProtection="1">
      <alignment horizontal="center" vertical="center"/>
      <protection/>
    </xf>
    <xf numFmtId="180" fontId="22" fillId="4" borderId="16" xfId="19" applyNumberFormat="1" applyFont="1" applyFill="1" applyBorder="1" applyAlignment="1" applyProtection="1">
      <alignment horizontal="center" vertical="center"/>
      <protection/>
    </xf>
    <xf numFmtId="180" fontId="22" fillId="4" borderId="14" xfId="19" applyNumberFormat="1" applyFont="1" applyFill="1" applyBorder="1" applyAlignment="1" applyProtection="1">
      <alignment horizontal="center" vertical="center"/>
      <protection/>
    </xf>
    <xf numFmtId="0" fontId="13" fillId="0" borderId="3" xfId="19" applyFont="1" applyFill="1" applyBorder="1" applyAlignment="1" applyProtection="1">
      <alignment horizontal="center" vertical="center"/>
      <protection/>
    </xf>
    <xf numFmtId="180" fontId="22" fillId="4" borderId="3" xfId="19" applyNumberFormat="1" applyFont="1" applyFill="1" applyBorder="1" applyAlignment="1" applyProtection="1">
      <alignment horizontal="center" vertical="center"/>
      <protection/>
    </xf>
    <xf numFmtId="0" fontId="13" fillId="0" borderId="10" xfId="19" applyFont="1" applyFill="1" applyBorder="1" applyAlignment="1" applyProtection="1">
      <alignment horizontal="center" vertical="center"/>
      <protection/>
    </xf>
    <xf numFmtId="180" fontId="22" fillId="4" borderId="10" xfId="19" applyNumberFormat="1" applyFont="1" applyFill="1" applyBorder="1" applyAlignment="1" applyProtection="1">
      <alignment horizontal="center" vertical="center"/>
      <protection/>
    </xf>
    <xf numFmtId="0" fontId="8" fillId="0" borderId="6" xfId="19" applyFont="1" applyFill="1" applyBorder="1" applyAlignment="1" applyProtection="1">
      <alignment horizontal="left" vertical="center"/>
      <protection/>
    </xf>
    <xf numFmtId="0" fontId="8" fillId="0" borderId="6" xfId="19" applyFont="1" applyFill="1" applyBorder="1" applyAlignment="1" applyProtection="1">
      <alignment horizontal="left" vertical="center"/>
      <protection/>
    </xf>
    <xf numFmtId="0" fontId="8" fillId="0" borderId="3" xfId="19" applyFont="1" applyFill="1" applyBorder="1" applyAlignment="1" applyProtection="1">
      <alignment horizontal="left" vertical="center"/>
      <protection/>
    </xf>
    <xf numFmtId="0" fontId="8" fillId="0" borderId="12" xfId="19" applyFont="1" applyFill="1" applyBorder="1" applyAlignment="1" applyProtection="1">
      <alignment horizontal="left" vertical="center"/>
      <protection/>
    </xf>
    <xf numFmtId="0" fontId="19" fillId="0" borderId="16" xfId="19" applyFont="1" applyFill="1" applyBorder="1" applyAlignment="1" applyProtection="1">
      <alignment horizontal="center" vertical="center"/>
      <protection/>
    </xf>
    <xf numFmtId="0" fontId="23" fillId="0" borderId="9" xfId="19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22" fillId="0" borderId="18" xfId="19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vertical="center" wrapText="1"/>
      <protection/>
    </xf>
    <xf numFmtId="0" fontId="13" fillId="0" borderId="16" xfId="19" applyFont="1" applyFill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23" fillId="0" borderId="4" xfId="19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vertical="center" wrapText="1"/>
      <protection/>
    </xf>
    <xf numFmtId="180" fontId="12" fillId="4" borderId="3" xfId="0" applyNumberFormat="1" applyFont="1" applyFill="1" applyBorder="1" applyAlignment="1" applyProtection="1">
      <alignment horizontal="center" vertical="center"/>
      <protection/>
    </xf>
    <xf numFmtId="180" fontId="12" fillId="4" borderId="14" xfId="0" applyNumberFormat="1" applyFont="1" applyFill="1" applyBorder="1" applyAlignment="1" applyProtection="1">
      <alignment horizontal="center" vertical="center"/>
      <protection/>
    </xf>
    <xf numFmtId="3" fontId="12" fillId="4" borderId="6" xfId="0" applyNumberFormat="1" applyFont="1" applyFill="1" applyBorder="1" applyAlignment="1" applyProtection="1">
      <alignment horizontal="center" vertical="center"/>
      <protection/>
    </xf>
    <xf numFmtId="3" fontId="12" fillId="4" borderId="16" xfId="0" applyNumberFormat="1" applyFont="1" applyFill="1" applyBorder="1" applyAlignment="1" applyProtection="1">
      <alignment horizontal="center" vertical="center"/>
      <protection/>
    </xf>
    <xf numFmtId="3" fontId="1" fillId="4" borderId="3" xfId="0" applyNumberFormat="1" applyFont="1" applyFill="1" applyBorder="1" applyAlignment="1" applyProtection="1">
      <alignment horizontal="center" vertical="center"/>
      <protection/>
    </xf>
    <xf numFmtId="3" fontId="1" fillId="4" borderId="10" xfId="0" applyNumberFormat="1" applyFont="1" applyFill="1" applyBorder="1" applyAlignment="1" applyProtection="1">
      <alignment horizontal="center" vertical="center"/>
      <protection/>
    </xf>
    <xf numFmtId="180" fontId="1" fillId="4" borderId="3" xfId="0" applyNumberFormat="1" applyFont="1" applyFill="1" applyBorder="1" applyAlignment="1" applyProtection="1">
      <alignment horizontal="center" vertical="center"/>
      <protection/>
    </xf>
    <xf numFmtId="180" fontId="8" fillId="3" borderId="6" xfId="19" applyNumberFormat="1" applyFont="1" applyFill="1" applyBorder="1" applyAlignment="1" applyProtection="1">
      <alignment horizontal="center" vertical="center"/>
      <protection locked="0"/>
    </xf>
    <xf numFmtId="180" fontId="8" fillId="3" borderId="10" xfId="19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/>
    </xf>
    <xf numFmtId="0" fontId="12" fillId="0" borderId="5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12" fillId="0" borderId="22" xfId="19" applyFont="1" applyFill="1" applyBorder="1" applyAlignment="1" applyProtection="1">
      <alignment horizontal="center" vertical="center"/>
      <protection/>
    </xf>
    <xf numFmtId="0" fontId="12" fillId="0" borderId="23" xfId="19" applyFont="1" applyFill="1" applyBorder="1" applyAlignment="1" applyProtection="1">
      <alignment horizontal="center" vertical="center"/>
      <protection/>
    </xf>
    <xf numFmtId="0" fontId="12" fillId="0" borderId="24" xfId="19" applyFont="1" applyFill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horizontal="left" vertical="center" wrapText="1"/>
      <protection/>
    </xf>
    <xf numFmtId="0" fontId="12" fillId="0" borderId="6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4" fillId="0" borderId="0" xfId="19" applyFont="1" applyAlignment="1" applyProtection="1">
      <alignment horizontal="center" vertical="center" wrapText="1"/>
      <protection/>
    </xf>
    <xf numFmtId="0" fontId="5" fillId="0" borderId="0" xfId="19" applyFont="1" applyAlignment="1" applyProtection="1">
      <alignment horizontal="center" vertical="center"/>
      <protection/>
    </xf>
    <xf numFmtId="0" fontId="6" fillId="0" borderId="25" xfId="18" applyFont="1" applyBorder="1" applyAlignment="1" applyProtection="1">
      <alignment horizontal="left" vertical="center"/>
      <protection/>
    </xf>
    <xf numFmtId="0" fontId="6" fillId="0" borderId="26" xfId="18" applyFont="1" applyBorder="1" applyAlignment="1" applyProtection="1">
      <alignment horizontal="left" vertical="center"/>
      <protection/>
    </xf>
    <xf numFmtId="0" fontId="6" fillId="0" borderId="15" xfId="18" applyFont="1" applyBorder="1" applyAlignment="1" applyProtection="1">
      <alignment horizontal="left" vertical="center"/>
      <protection/>
    </xf>
    <xf numFmtId="0" fontId="6" fillId="0" borderId="12" xfId="18" applyFont="1" applyBorder="1" applyAlignment="1" applyProtection="1">
      <alignment horizontal="left" vertical="center"/>
      <protection/>
    </xf>
    <xf numFmtId="0" fontId="14" fillId="0" borderId="1" xfId="19" applyFont="1" applyFill="1" applyBorder="1" applyAlignment="1" applyProtection="1">
      <alignment horizontal="center" vertical="center"/>
      <protection/>
    </xf>
    <xf numFmtId="0" fontId="14" fillId="0" borderId="27" xfId="19" applyFont="1" applyFill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raschet-privoda-telezhki" xfId="18"/>
    <cellStyle name="Обычный_veter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85" zoomScaleNormal="85" workbookViewId="0" topLeftCell="A1">
      <selection activeCell="A40" sqref="A40"/>
    </sheetView>
  </sheetViews>
  <sheetFormatPr defaultColWidth="9.140625" defaultRowHeight="12.75"/>
  <cols>
    <col min="1" max="1" width="4.140625" style="1" bestFit="1" customWidth="1"/>
    <col min="2" max="2" width="45.421875" style="1" customWidth="1"/>
    <col min="3" max="3" width="8.00390625" style="1" bestFit="1" customWidth="1"/>
    <col min="4" max="4" width="9.8515625" style="1" bestFit="1" customWidth="1"/>
    <col min="5" max="5" width="8.28125" style="1" bestFit="1" customWidth="1"/>
    <col min="6" max="16384" width="9.140625" style="1" customWidth="1"/>
  </cols>
  <sheetData>
    <row r="1" spans="1:6" ht="45" customHeight="1" thickBot="1">
      <c r="A1" s="85" t="s">
        <v>8</v>
      </c>
      <c r="B1" s="86"/>
      <c r="C1" s="86"/>
      <c r="D1" s="86"/>
      <c r="E1" s="86"/>
      <c r="F1" s="4"/>
    </row>
    <row r="2" spans="1:9" ht="26.25" thickBot="1">
      <c r="A2" s="87" t="s">
        <v>2</v>
      </c>
      <c r="B2" s="88"/>
      <c r="C2" s="2" t="s">
        <v>5</v>
      </c>
      <c r="D2" s="2" t="s">
        <v>1</v>
      </c>
      <c r="E2" s="3" t="s">
        <v>4</v>
      </c>
      <c r="F2" s="4"/>
      <c r="G2" s="4"/>
      <c r="H2" s="4"/>
      <c r="I2" s="4"/>
    </row>
    <row r="3" spans="1:9" ht="15.75">
      <c r="A3" s="6">
        <v>1</v>
      </c>
      <c r="B3" s="56" t="s">
        <v>14</v>
      </c>
      <c r="C3" s="14" t="s">
        <v>15</v>
      </c>
      <c r="D3" s="42">
        <v>23.433</v>
      </c>
      <c r="E3" s="15" t="s">
        <v>10</v>
      </c>
      <c r="F3" s="4"/>
      <c r="G3" s="4"/>
      <c r="H3" s="4"/>
      <c r="I3" s="4"/>
    </row>
    <row r="4" spans="1:9" ht="15.75">
      <c r="A4" s="7">
        <v>2</v>
      </c>
      <c r="B4" s="55" t="s">
        <v>53</v>
      </c>
      <c r="C4" s="13" t="s">
        <v>6</v>
      </c>
      <c r="D4" s="43">
        <v>6</v>
      </c>
      <c r="E4" s="16" t="s">
        <v>7</v>
      </c>
      <c r="F4" s="4"/>
      <c r="G4" s="4"/>
      <c r="H4" s="4"/>
      <c r="I4" s="4"/>
    </row>
    <row r="5" spans="1:9" ht="15.75" customHeight="1">
      <c r="A5" s="9">
        <v>3</v>
      </c>
      <c r="B5" s="54" t="s">
        <v>9</v>
      </c>
      <c r="C5" s="11" t="s">
        <v>13</v>
      </c>
      <c r="D5" s="74">
        <v>55.061</v>
      </c>
      <c r="E5" s="12" t="s">
        <v>10</v>
      </c>
      <c r="F5" s="4"/>
      <c r="G5" s="4"/>
      <c r="H5" s="4"/>
      <c r="I5" s="4"/>
    </row>
    <row r="6" spans="1:9" ht="15.75" customHeight="1">
      <c r="A6" s="9">
        <v>4</v>
      </c>
      <c r="B6" s="54" t="s">
        <v>32</v>
      </c>
      <c r="C6" s="11" t="s">
        <v>11</v>
      </c>
      <c r="D6" s="74">
        <v>73.282</v>
      </c>
      <c r="E6" s="12" t="s">
        <v>10</v>
      </c>
      <c r="F6" s="4"/>
      <c r="G6" s="4"/>
      <c r="H6" s="4"/>
      <c r="I6" s="4"/>
    </row>
    <row r="7" spans="1:9" ht="15.75" customHeight="1" thickBot="1">
      <c r="A7" s="17">
        <v>5</v>
      </c>
      <c r="B7" s="10" t="s">
        <v>55</v>
      </c>
      <c r="C7" s="18" t="s">
        <v>12</v>
      </c>
      <c r="D7" s="75">
        <v>24</v>
      </c>
      <c r="E7" s="19" t="s">
        <v>10</v>
      </c>
      <c r="F7" s="4"/>
      <c r="G7" s="4"/>
      <c r="H7" s="4"/>
      <c r="I7" s="4"/>
    </row>
    <row r="8" spans="1:9" ht="15.75" customHeight="1" thickBot="1">
      <c r="A8" s="26">
        <v>6</v>
      </c>
      <c r="B8" s="57" t="s">
        <v>20</v>
      </c>
      <c r="C8" s="27" t="s">
        <v>23</v>
      </c>
      <c r="D8" s="44">
        <v>275</v>
      </c>
      <c r="E8" s="28" t="s">
        <v>3</v>
      </c>
      <c r="F8" s="4"/>
      <c r="G8" s="4"/>
      <c r="H8" s="4"/>
      <c r="I8" s="4"/>
    </row>
    <row r="9" spans="1:9" ht="26.25" thickBot="1">
      <c r="A9" s="89" t="s">
        <v>0</v>
      </c>
      <c r="B9" s="90"/>
      <c r="C9" s="20" t="s">
        <v>5</v>
      </c>
      <c r="D9" s="20" t="s">
        <v>1</v>
      </c>
      <c r="E9" s="21" t="s">
        <v>4</v>
      </c>
      <c r="F9" s="4"/>
      <c r="G9" s="4"/>
      <c r="I9" s="4"/>
    </row>
    <row r="10" spans="1:9" ht="15.75">
      <c r="A10" s="31">
        <v>7</v>
      </c>
      <c r="B10" s="32" t="s">
        <v>17</v>
      </c>
      <c r="C10" s="33" t="s">
        <v>16</v>
      </c>
      <c r="D10" s="67">
        <f>ATAN(TAN((90-D5)/180*PI())*SIN(D7/180*PI()))/PI()*180</f>
        <v>15.862774701429895</v>
      </c>
      <c r="E10" s="34" t="s">
        <v>10</v>
      </c>
      <c r="F10" s="4"/>
      <c r="G10" s="4"/>
      <c r="H10" s="4"/>
      <c r="I10" s="4"/>
    </row>
    <row r="11" spans="1:9" ht="15.75">
      <c r="A11" s="35">
        <v>8</v>
      </c>
      <c r="B11" s="22" t="s">
        <v>18</v>
      </c>
      <c r="C11" s="23" t="s">
        <v>19</v>
      </c>
      <c r="D11" s="68">
        <f>ASIN(SIN((90-D5)/180*PI())*COS(D7/180*PI()))/PI()*180</f>
        <v>31.546551204035143</v>
      </c>
      <c r="E11" s="36" t="s">
        <v>10</v>
      </c>
      <c r="F11" s="4"/>
      <c r="G11" s="4"/>
      <c r="H11" s="4"/>
      <c r="I11" s="4"/>
    </row>
    <row r="12" spans="1:9" ht="15.75">
      <c r="A12" s="35">
        <v>9</v>
      </c>
      <c r="B12" s="24" t="s">
        <v>21</v>
      </c>
      <c r="C12" s="25" t="s">
        <v>24</v>
      </c>
      <c r="D12" s="69">
        <f>D8*TAN(D11/180*PI())</f>
        <v>168.82770304796756</v>
      </c>
      <c r="E12" s="37" t="s">
        <v>3</v>
      </c>
      <c r="F12" s="4"/>
      <c r="G12" s="4"/>
      <c r="H12" s="4"/>
      <c r="I12" s="4"/>
    </row>
    <row r="13" spans="1:9" ht="16.5" thickBot="1">
      <c r="A13" s="61">
        <v>10</v>
      </c>
      <c r="B13" s="62" t="s">
        <v>22</v>
      </c>
      <c r="C13" s="63" t="s">
        <v>25</v>
      </c>
      <c r="D13" s="70">
        <f>(D8^2+D12^2)^0.5</f>
        <v>322.6883842292014</v>
      </c>
      <c r="E13" s="64" t="s">
        <v>3</v>
      </c>
      <c r="F13" s="4"/>
      <c r="G13" s="4"/>
      <c r="H13" s="4"/>
      <c r="I13" s="4"/>
    </row>
    <row r="14" spans="1:9" ht="15.75" customHeight="1">
      <c r="A14" s="65">
        <v>11</v>
      </c>
      <c r="B14" s="66" t="s">
        <v>27</v>
      </c>
      <c r="C14" s="91" t="s">
        <v>26</v>
      </c>
      <c r="D14" s="71">
        <f>$D$8*COS($D$10/180*PI())+$D$12*COS($D$7/180*PI())/(TAN(($D$5-$D$3)/180*PI()))</f>
        <v>514.953634937701</v>
      </c>
      <c r="E14" s="93" t="s">
        <v>3</v>
      </c>
      <c r="F14" s="4"/>
      <c r="G14" s="4"/>
      <c r="H14" s="4"/>
      <c r="I14" s="4"/>
    </row>
    <row r="15" spans="1:9" ht="15.75" customHeight="1" thickBot="1">
      <c r="A15" s="59">
        <v>12</v>
      </c>
      <c r="B15" s="60" t="s">
        <v>28</v>
      </c>
      <c r="C15" s="92"/>
      <c r="D15" s="72">
        <f>$D$8*COS($D$10/180*PI())+$D$12*COS($D$7/180*PI())/(TAN(($D$5+$D$3)/180*PI()))</f>
        <v>295.92338276574367</v>
      </c>
      <c r="E15" s="94"/>
      <c r="F15" s="4"/>
      <c r="G15" s="4"/>
      <c r="H15" s="4"/>
      <c r="I15" s="4"/>
    </row>
    <row r="16" spans="1:9" ht="15.75">
      <c r="A16" s="8">
        <v>13</v>
      </c>
      <c r="B16" s="5" t="s">
        <v>30</v>
      </c>
      <c r="C16" s="38" t="s">
        <v>29</v>
      </c>
      <c r="D16" s="73">
        <f>ATAN(TAN(D10/180*PI())/SIN(D11/180*PI()))/PI()*180</f>
        <v>28.507238500905608</v>
      </c>
      <c r="E16" s="39" t="s">
        <v>10</v>
      </c>
      <c r="F16" s="4"/>
      <c r="G16" s="4"/>
      <c r="H16" s="4"/>
      <c r="I16" s="4"/>
    </row>
    <row r="17" spans="1:9" ht="16.5" thickBot="1">
      <c r="A17" s="40">
        <v>14</v>
      </c>
      <c r="B17" s="29" t="s">
        <v>31</v>
      </c>
      <c r="C17" s="58" t="s">
        <v>33</v>
      </c>
      <c r="D17" s="45">
        <f>D4*15-D6</f>
        <v>16.718000000000004</v>
      </c>
      <c r="E17" s="41" t="s">
        <v>10</v>
      </c>
      <c r="F17" s="4"/>
      <c r="G17" s="4"/>
      <c r="H17" s="4"/>
      <c r="I17" s="4"/>
    </row>
    <row r="18" spans="1:9" ht="18.75" customHeight="1">
      <c r="A18" s="76">
        <v>15</v>
      </c>
      <c r="B18" s="82" t="s">
        <v>54</v>
      </c>
      <c r="C18" s="50" t="s">
        <v>34</v>
      </c>
      <c r="D18" s="51">
        <f>(ATAN(SIN($D$11/180*PI())*TAN(($D$16-135-$D$17)/180*PI()))-$D$10/180*PI())/PI()*180</f>
        <v>22.76880104173693</v>
      </c>
      <c r="E18" s="79" t="s">
        <v>10</v>
      </c>
      <c r="F18" s="4"/>
      <c r="G18" s="4"/>
      <c r="H18" s="4"/>
      <c r="I18" s="4"/>
    </row>
    <row r="19" spans="1:9" ht="18.75" customHeight="1">
      <c r="A19" s="77"/>
      <c r="B19" s="83"/>
      <c r="C19" s="30" t="s">
        <v>35</v>
      </c>
      <c r="D19" s="46">
        <f>(ATAN(SIN($D$11/180*PI())*TAN(($D$16-120-$D$17)/180*PI()))-$D$10/180*PI())/PI()*180</f>
        <v>41.97485141711787</v>
      </c>
      <c r="E19" s="80"/>
      <c r="F19" s="4"/>
      <c r="G19" s="4"/>
      <c r="H19" s="4"/>
      <c r="I19" s="4"/>
    </row>
    <row r="20" spans="1:9" ht="18.75" customHeight="1">
      <c r="A20" s="77"/>
      <c r="B20" s="83"/>
      <c r="C20" s="30" t="s">
        <v>36</v>
      </c>
      <c r="D20" s="48">
        <f>(ATAN(SIN($D$11/180*PI())*TAN(($D$16-105-$D$17)/180*PI()))-$D$10/180*PI())/PI()*180</f>
        <v>68.01729365494133</v>
      </c>
      <c r="E20" s="80"/>
      <c r="F20" s="4"/>
      <c r="G20" s="4"/>
      <c r="H20" s="4"/>
      <c r="I20" s="4"/>
    </row>
    <row r="21" spans="1:9" ht="18.75" customHeight="1">
      <c r="A21" s="77"/>
      <c r="B21" s="83"/>
      <c r="C21" s="47" t="s">
        <v>37</v>
      </c>
      <c r="D21" s="46">
        <f>(ATAN(SIN($D$11/180*PI())*TAN(($D$16-90-$D$17)/180*PI()))-$D$10/180*PI())/PI()*180</f>
        <v>-84.1144023173941</v>
      </c>
      <c r="E21" s="80"/>
      <c r="F21" s="4"/>
      <c r="G21" s="4"/>
      <c r="H21" s="4"/>
      <c r="I21" s="4"/>
    </row>
    <row r="22" spans="1:9" ht="18.75" customHeight="1">
      <c r="A22" s="77"/>
      <c r="B22" s="83"/>
      <c r="C22" s="47" t="s">
        <v>38</v>
      </c>
      <c r="D22" s="46">
        <f>(ATAN(SIN($D$11/180*PI())*TAN(($D$16-75-$D$17)/180*PI()))-$D$10/180*PI())/PI()*180</f>
        <v>-61.882001706081375</v>
      </c>
      <c r="E22" s="80"/>
      <c r="F22" s="4"/>
      <c r="G22" s="4"/>
      <c r="H22" s="4"/>
      <c r="I22" s="4"/>
    </row>
    <row r="23" spans="1:9" ht="18.75" customHeight="1">
      <c r="A23" s="77"/>
      <c r="B23" s="83"/>
      <c r="C23" s="47" t="s">
        <v>39</v>
      </c>
      <c r="D23" s="46">
        <f>(ATAN(SIN($D$11/180*PI())*TAN(($D$16-60-$D$17)/180*PI()))-$D$10/180*PI())/PI()*180</f>
        <v>-46.20657101275747</v>
      </c>
      <c r="E23" s="80"/>
      <c r="F23" s="4"/>
      <c r="G23" s="4"/>
      <c r="H23" s="4"/>
      <c r="I23" s="4"/>
    </row>
    <row r="24" spans="1:9" ht="18.75" customHeight="1">
      <c r="A24" s="77"/>
      <c r="B24" s="83"/>
      <c r="C24" s="47" t="s">
        <v>40</v>
      </c>
      <c r="D24" s="46">
        <f>(ATAN(SIN($D$11/180*PI())*TAN(($D$16-45-$D$17)/180*PI()))-$D$10/180*PI())/PI()*180</f>
        <v>-34.76946836664758</v>
      </c>
      <c r="E24" s="80"/>
      <c r="F24" s="4"/>
      <c r="G24" s="4"/>
      <c r="H24" s="4"/>
      <c r="I24" s="4"/>
    </row>
    <row r="25" spans="1:9" ht="18.75" customHeight="1">
      <c r="A25" s="77"/>
      <c r="B25" s="83"/>
      <c r="C25" s="47" t="s">
        <v>41</v>
      </c>
      <c r="D25" s="46">
        <f>(ATAN(SIN($D$11/180*PI())*TAN(($D$16-30-$D$17)/180*PI()))-$D$10/180*PI())/PI()*180</f>
        <v>-25.629133749688215</v>
      </c>
      <c r="E25" s="80"/>
      <c r="F25" s="4"/>
      <c r="G25" s="4"/>
      <c r="H25" s="4"/>
      <c r="I25" s="4"/>
    </row>
    <row r="26" spans="1:9" ht="18.75" customHeight="1">
      <c r="A26" s="77"/>
      <c r="B26" s="83"/>
      <c r="C26" s="47" t="s">
        <v>42</v>
      </c>
      <c r="D26" s="46">
        <f>(ATAN(SIN($D$11/180*PI())*TAN(($D$16-15-$D$17)/180*PI()))-$D$10/180*PI())/PI()*180</f>
        <v>-17.543894686734877</v>
      </c>
      <c r="E26" s="80"/>
      <c r="F26" s="4"/>
      <c r="G26" s="4"/>
      <c r="H26" s="4"/>
      <c r="I26" s="4"/>
    </row>
    <row r="27" spans="1:9" ht="18.75" customHeight="1">
      <c r="A27" s="77"/>
      <c r="B27" s="83"/>
      <c r="C27" s="47" t="s">
        <v>43</v>
      </c>
      <c r="D27" s="46">
        <f>(ATAN(SIN($D$11/180*PI())*TAN(($D$16-0-$D$17)/180*PI()))-$D$10/180*PI())/PI()*180</f>
        <v>-9.630894979587758</v>
      </c>
      <c r="E27" s="80"/>
      <c r="F27" s="4"/>
      <c r="G27" s="4"/>
      <c r="H27" s="4"/>
      <c r="I27" s="4"/>
    </row>
    <row r="28" spans="1:9" ht="18.75" customHeight="1">
      <c r="A28" s="77"/>
      <c r="B28" s="83"/>
      <c r="C28" s="47" t="s">
        <v>44</v>
      </c>
      <c r="D28" s="46">
        <f>(ATAN(SIN($D$11/180*PI())*TAN(($D$16+15-$D$17)/180*PI()))-$D$10/180*PI())/PI()*180</f>
        <v>-1.0655525297053567</v>
      </c>
      <c r="E28" s="80"/>
      <c r="F28" s="4"/>
      <c r="G28" s="4"/>
      <c r="H28" s="4"/>
      <c r="I28" s="4"/>
    </row>
    <row r="29" spans="1:9" ht="18.75" customHeight="1">
      <c r="A29" s="77"/>
      <c r="B29" s="83"/>
      <c r="C29" s="47" t="s">
        <v>45</v>
      </c>
      <c r="D29" s="46">
        <f>(ATAN(SIN($D$11/180*PI())*TAN(($D$16+30-$D$17)/180*PI()))-$D$10/180*PI())/PI()*180</f>
        <v>9.198489394325932</v>
      </c>
      <c r="E29" s="80"/>
      <c r="F29" s="4"/>
      <c r="G29" s="4"/>
      <c r="H29" s="4"/>
      <c r="I29" s="4"/>
    </row>
    <row r="30" spans="1:9" ht="18.75" customHeight="1">
      <c r="A30" s="77"/>
      <c r="B30" s="83"/>
      <c r="C30" s="47" t="s">
        <v>46</v>
      </c>
      <c r="D30" s="46">
        <f>(ATAN(SIN($D$11/180*PI())*TAN(($D$16+45-$D$17)/180*PI()))-$D$10/180*PI())/PI()*180</f>
        <v>22.768801041736918</v>
      </c>
      <c r="E30" s="80"/>
      <c r="F30" s="4"/>
      <c r="G30" s="4"/>
      <c r="H30" s="4"/>
      <c r="I30" s="4"/>
    </row>
    <row r="31" spans="1:9" ht="18.75" customHeight="1">
      <c r="A31" s="77"/>
      <c r="B31" s="83"/>
      <c r="C31" s="47" t="s">
        <v>47</v>
      </c>
      <c r="D31" s="46">
        <f>(ATAN(SIN($D$11/180*PI())*TAN(($D$16+60-$D$17)/180*PI()))-$D$10/180*PI())/PI()*180</f>
        <v>41.97485141711785</v>
      </c>
      <c r="E31" s="80"/>
      <c r="F31" s="4"/>
      <c r="G31" s="4"/>
      <c r="H31" s="4"/>
      <c r="I31" s="4"/>
    </row>
    <row r="32" spans="1:9" ht="18.75" customHeight="1">
      <c r="A32" s="77"/>
      <c r="B32" s="83"/>
      <c r="C32" s="47" t="s">
        <v>48</v>
      </c>
      <c r="D32" s="46">
        <f>(ATAN(SIN($D$11/180*PI())*TAN(($D$16+75-$D$17)/180*PI()))-$D$10/180*PI())/PI()*180</f>
        <v>68.01729365494131</v>
      </c>
      <c r="E32" s="80"/>
      <c r="F32" s="4"/>
      <c r="G32" s="4"/>
      <c r="H32" s="4"/>
      <c r="I32" s="4"/>
    </row>
    <row r="33" spans="1:9" ht="18.75" customHeight="1">
      <c r="A33" s="77"/>
      <c r="B33" s="83"/>
      <c r="C33" s="30" t="s">
        <v>49</v>
      </c>
      <c r="D33" s="49">
        <f>(ATAN(SIN($D$11/180*PI())*TAN(($D$16+90-$D$17)/180*PI()))-$D$10/180*PI())/PI()*180</f>
        <v>-84.11440231739414</v>
      </c>
      <c r="E33" s="80"/>
      <c r="F33" s="4"/>
      <c r="G33" s="4"/>
      <c r="H33" s="4"/>
      <c r="I33" s="4"/>
    </row>
    <row r="34" spans="1:9" ht="18.75" customHeight="1">
      <c r="A34" s="77"/>
      <c r="B34" s="83"/>
      <c r="C34" s="30" t="s">
        <v>50</v>
      </c>
      <c r="D34" s="46">
        <f>(ATAN(SIN($D$11/180*PI())*TAN(($D$16+105-$D$17)/180*PI()))-$D$10/180*PI())/PI()*180</f>
        <v>-61.882001706081375</v>
      </c>
      <c r="E34" s="80"/>
      <c r="F34" s="4"/>
      <c r="G34" s="4"/>
      <c r="H34" s="4"/>
      <c r="I34" s="4"/>
    </row>
    <row r="35" spans="1:9" ht="18.75" customHeight="1">
      <c r="A35" s="77"/>
      <c r="B35" s="83"/>
      <c r="C35" s="30" t="s">
        <v>51</v>
      </c>
      <c r="D35" s="46">
        <f>(ATAN(SIN($D$11/180*PI())*TAN(($D$16+120-$D$17)/180*PI()))-$D$10/180*PI())/PI()*180</f>
        <v>-46.206571012757486</v>
      </c>
      <c r="E35" s="80"/>
      <c r="F35" s="4"/>
      <c r="G35" s="4"/>
      <c r="H35" s="4"/>
      <c r="I35" s="4"/>
    </row>
    <row r="36" spans="1:9" ht="18.75" customHeight="1" thickBot="1">
      <c r="A36" s="78"/>
      <c r="B36" s="84"/>
      <c r="C36" s="52" t="s">
        <v>52</v>
      </c>
      <c r="D36" s="53">
        <f>(ATAN(SIN($D$11/180*PI())*TAN(($D$16+135-$D$17)/180*PI()))-$D$10/180*PI())/PI()*180</f>
        <v>-34.769468366647615</v>
      </c>
      <c r="E36" s="81"/>
      <c r="F36" s="4"/>
      <c r="G36" s="4"/>
      <c r="H36" s="4"/>
      <c r="I36" s="4"/>
    </row>
    <row r="37" spans="1:9" ht="17.25" customHeight="1">
      <c r="A37" s="4"/>
      <c r="B37" s="4"/>
      <c r="C37" s="4"/>
      <c r="D37" s="4"/>
      <c r="E37" s="4"/>
      <c r="F37" s="4"/>
      <c r="G37" s="4"/>
      <c r="H37" s="4"/>
      <c r="I37" s="4"/>
    </row>
    <row r="38" spans="6:9" ht="17.25" customHeight="1">
      <c r="F38" s="4"/>
      <c r="G38" s="4"/>
      <c r="H38" s="4"/>
      <c r="I38" s="4"/>
    </row>
  </sheetData>
  <sheetProtection sheet="1" objects="1" scenarios="1"/>
  <mergeCells count="8">
    <mergeCell ref="A18:A36"/>
    <mergeCell ref="E18:E36"/>
    <mergeCell ref="B18:B36"/>
    <mergeCell ref="A1:E1"/>
    <mergeCell ref="A2:B2"/>
    <mergeCell ref="A9:B9"/>
    <mergeCell ref="C14:C15"/>
    <mergeCell ref="E14:E15"/>
  </mergeCells>
  <printOptions/>
  <pageMargins left="0.75" right="0.75" top="1" bottom="1" header="0.5" footer="0.5"/>
  <pageSetup horizontalDpi="300" verticalDpi="300" orientation="portrait" paperSize="9" scale="137" r:id="rId3"/>
  <headerFooter alignWithMargins="0">
    <oddFooter>&amp;C&amp;D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Воробьев</cp:lastModifiedBy>
  <dcterms:created xsi:type="dcterms:W3CDTF">1996-10-08T23:32:33Z</dcterms:created>
  <dcterms:modified xsi:type="dcterms:W3CDTF">2015-01-06T04:51:08Z</dcterms:modified>
  <cp:category/>
  <cp:version/>
  <cp:contentType/>
  <cp:contentStatus/>
</cp:coreProperties>
</file>