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Воробьев</author>
  </authors>
  <commentList>
    <comment ref="D7" authorId="0">
      <text>
        <r>
          <rPr>
            <b/>
            <sz val="8"/>
            <rFont val="Tahoma"/>
            <family val="2"/>
          </rPr>
          <t>Для прямозубой передачи β=0
Для косозубой передачи β=8…22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Стандартный ряд модулей:
1,0; 1,25; 1,5; 2; 2,5; 3; 4; 5; 6; 8; 10 мм
</t>
        </r>
      </text>
    </comment>
    <comment ref="D3" authorId="0">
      <text>
        <r>
          <rPr>
            <b/>
            <sz val="8"/>
            <rFont val="Tahoma"/>
            <family val="2"/>
          </rPr>
          <t>Для стали E≈215000 МПа.</t>
        </r>
      </text>
    </comment>
    <comment ref="D4" authorId="0">
      <text>
        <r>
          <rPr>
            <b/>
            <sz val="8"/>
            <rFont val="Tahoma"/>
            <family val="2"/>
          </rPr>
          <t>Для стали μ≈0,3.</t>
        </r>
      </text>
    </comment>
    <comment ref="D6" authorId="0">
      <text>
        <r>
          <rPr>
            <b/>
            <sz val="8"/>
            <rFont val="Tahoma"/>
            <family val="0"/>
          </rPr>
          <t>ψ</t>
        </r>
        <r>
          <rPr>
            <b/>
            <vertAlign val="subscript"/>
            <sz val="8"/>
            <rFont val="Tahoma"/>
            <family val="2"/>
          </rPr>
          <t>bd</t>
        </r>
        <r>
          <rPr>
            <b/>
            <sz val="8"/>
            <rFont val="Tahoma"/>
            <family val="2"/>
          </rPr>
          <t>=</t>
        </r>
        <r>
          <rPr>
            <b/>
            <sz val="8"/>
            <rFont val="Tahoma"/>
            <family val="0"/>
          </rPr>
          <t>0,6…0,4.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<sst xmlns="http://schemas.openxmlformats.org/spreadsheetml/2006/main" count="72" uniqueCount="58">
  <si>
    <t>-</t>
  </si>
  <si>
    <t>об/мин</t>
  </si>
  <si>
    <t>Вт</t>
  </si>
  <si>
    <t>мм</t>
  </si>
  <si>
    <t>m=</t>
  </si>
  <si>
    <t>Расчетное число зубьев шестерни</t>
  </si>
  <si>
    <t>шт</t>
  </si>
  <si>
    <t>Исходные данные:</t>
  </si>
  <si>
    <t>Обозна-
чения</t>
  </si>
  <si>
    <t>Значения</t>
  </si>
  <si>
    <t>Ед.
изм.</t>
  </si>
  <si>
    <t>°</t>
  </si>
  <si>
    <t>Угол наклона зубьев</t>
  </si>
  <si>
    <t>d=</t>
  </si>
  <si>
    <t>n=</t>
  </si>
  <si>
    <r>
      <t>β</t>
    </r>
    <r>
      <rPr>
        <b/>
        <sz val="11"/>
        <color indexed="12"/>
        <rFont val="Arial Cyr"/>
        <family val="0"/>
      </rPr>
      <t>=</t>
    </r>
  </si>
  <si>
    <r>
      <t>d</t>
    </r>
    <r>
      <rPr>
        <b/>
        <vertAlign val="subscript"/>
        <sz val="11"/>
        <color indexed="10"/>
        <rFont val="Arial Cyr"/>
        <family val="0"/>
      </rPr>
      <t>a</t>
    </r>
    <r>
      <rPr>
        <b/>
        <sz val="11"/>
        <color indexed="10"/>
        <rFont val="Arial Cyr"/>
        <family val="0"/>
      </rPr>
      <t>=</t>
    </r>
  </si>
  <si>
    <r>
      <t>d</t>
    </r>
    <r>
      <rPr>
        <b/>
        <vertAlign val="subscript"/>
        <sz val="11"/>
        <color indexed="10"/>
        <rFont val="Arial Cyr"/>
        <family val="0"/>
      </rPr>
      <t>f</t>
    </r>
    <r>
      <rPr>
        <b/>
        <sz val="11"/>
        <color indexed="10"/>
        <rFont val="Arial Cyr"/>
        <family val="0"/>
      </rPr>
      <t>=</t>
    </r>
  </si>
  <si>
    <t>Расчет реечной зубчатой передачи</t>
  </si>
  <si>
    <t>Мощность на валу шестерни</t>
  </si>
  <si>
    <t>Скорость шестерни относительно рейки</t>
  </si>
  <si>
    <t>м/с</t>
  </si>
  <si>
    <t>Н</t>
  </si>
  <si>
    <t>Вращательный момент на валу шестерни</t>
  </si>
  <si>
    <t>T=</t>
  </si>
  <si>
    <t>Частота вращения вала шестерни</t>
  </si>
  <si>
    <t>v=</t>
  </si>
  <si>
    <t>Р=</t>
  </si>
  <si>
    <t>Делительный диаметр шестерни</t>
  </si>
  <si>
    <t xml:space="preserve">Диаметр вершин зубьев шестерни </t>
  </si>
  <si>
    <t>Диаметр впадин шестерни (справочно)</t>
  </si>
  <si>
    <r>
      <t>F</t>
    </r>
    <r>
      <rPr>
        <b/>
        <vertAlign val="subscript"/>
        <sz val="11"/>
        <color indexed="10"/>
        <rFont val="Arial Cyr"/>
        <family val="0"/>
      </rPr>
      <t>t</t>
    </r>
    <r>
      <rPr>
        <b/>
        <sz val="11"/>
        <color indexed="10"/>
        <rFont val="Arial Cyr"/>
        <family val="0"/>
      </rPr>
      <t>=</t>
    </r>
  </si>
  <si>
    <t>Окружная сила на шестерне (сила на рейке)</t>
  </si>
  <si>
    <t>Расчетный делительный диаметр шестерни</t>
  </si>
  <si>
    <r>
      <t>d</t>
    </r>
    <r>
      <rPr>
        <b/>
        <vertAlign val="subscript"/>
        <sz val="11"/>
        <rFont val="Arial Cyr"/>
        <family val="0"/>
      </rPr>
      <t>р</t>
    </r>
    <r>
      <rPr>
        <b/>
        <sz val="11"/>
        <rFont val="Arial Cyr"/>
        <family val="0"/>
      </rPr>
      <t>≥</t>
    </r>
  </si>
  <si>
    <t>Результаты расчета и выбора:</t>
  </si>
  <si>
    <r>
      <t>Назначаем</t>
    </r>
    <r>
      <rPr>
        <b/>
        <sz val="11"/>
        <color indexed="12"/>
        <rFont val="Arial"/>
        <family val="2"/>
      </rPr>
      <t xml:space="preserve"> модуль зубчатого зацепления</t>
    </r>
  </si>
  <si>
    <r>
      <t>Назначаем</t>
    </r>
    <r>
      <rPr>
        <b/>
        <sz val="11"/>
        <color indexed="12"/>
        <rFont val="Arial"/>
        <family val="2"/>
      </rPr>
      <t xml:space="preserve"> число зубьев шестерни</t>
    </r>
  </si>
  <si>
    <t>Расчетный модуль зацепления</t>
  </si>
  <si>
    <r>
      <t>m</t>
    </r>
    <r>
      <rPr>
        <b/>
        <vertAlign val="subscript"/>
        <sz val="11"/>
        <rFont val="Arial Cyr"/>
        <family val="0"/>
      </rPr>
      <t>р</t>
    </r>
    <r>
      <rPr>
        <b/>
        <sz val="11"/>
        <rFont val="Arial"/>
        <family val="2"/>
      </rPr>
      <t>≈</t>
    </r>
  </si>
  <si>
    <r>
      <t>b</t>
    </r>
    <r>
      <rPr>
        <b/>
        <vertAlign val="subscript"/>
        <sz val="11"/>
        <color indexed="10"/>
        <rFont val="Arial Cyr"/>
        <family val="0"/>
      </rPr>
      <t>1</t>
    </r>
    <r>
      <rPr>
        <b/>
        <sz val="11"/>
        <color indexed="10"/>
        <rFont val="Arial Cyr"/>
        <family val="0"/>
      </rPr>
      <t>≈</t>
    </r>
  </si>
  <si>
    <r>
      <t>b</t>
    </r>
    <r>
      <rPr>
        <b/>
        <vertAlign val="subscript"/>
        <sz val="11"/>
        <color indexed="10"/>
        <rFont val="Arial Cyr"/>
        <family val="0"/>
      </rPr>
      <t>2</t>
    </r>
    <r>
      <rPr>
        <b/>
        <sz val="11"/>
        <color indexed="10"/>
        <rFont val="Arial Cyr"/>
        <family val="0"/>
      </rPr>
      <t>≈</t>
    </r>
  </si>
  <si>
    <r>
      <t>z</t>
    </r>
    <r>
      <rPr>
        <b/>
        <vertAlign val="subscript"/>
        <sz val="11"/>
        <rFont val="Arial Cyr"/>
        <family val="0"/>
      </rPr>
      <t>1р</t>
    </r>
    <r>
      <rPr>
        <b/>
        <sz val="11"/>
        <rFont val="Arial Cyr"/>
        <family val="0"/>
      </rPr>
      <t>≥</t>
    </r>
  </si>
  <si>
    <r>
      <t>z</t>
    </r>
    <r>
      <rPr>
        <b/>
        <vertAlign val="subscript"/>
        <sz val="11"/>
        <color indexed="12"/>
        <rFont val="Arial Cyr"/>
        <family val="0"/>
      </rPr>
      <t>1</t>
    </r>
    <r>
      <rPr>
        <b/>
        <sz val="11"/>
        <color indexed="12"/>
        <rFont val="Arial Cyr"/>
        <family val="0"/>
      </rPr>
      <t>=</t>
    </r>
  </si>
  <si>
    <t>Ширина зубчатого венца шестерни</t>
  </si>
  <si>
    <t>Ширина зубьев рейки</t>
  </si>
  <si>
    <t>Н*м</t>
  </si>
  <si>
    <t>Е=</t>
  </si>
  <si>
    <t>Коэффициент Пуассона</t>
  </si>
  <si>
    <r>
      <t>μ</t>
    </r>
    <r>
      <rPr>
        <b/>
        <sz val="11"/>
        <color indexed="12"/>
        <rFont val="Arial Cyr"/>
        <family val="0"/>
      </rPr>
      <t>=</t>
    </r>
  </si>
  <si>
    <t>HRC=</t>
  </si>
  <si>
    <t>К-т ширины зубчатого венца шестерни</t>
  </si>
  <si>
    <r>
      <t>ψ</t>
    </r>
    <r>
      <rPr>
        <b/>
        <vertAlign val="subscript"/>
        <sz val="11"/>
        <color indexed="12"/>
        <rFont val="Arial"/>
        <family val="2"/>
      </rPr>
      <t>bd</t>
    </r>
    <r>
      <rPr>
        <b/>
        <sz val="11"/>
        <color indexed="12"/>
        <rFont val="Arial Cyr"/>
        <family val="0"/>
      </rPr>
      <t>=</t>
    </r>
  </si>
  <si>
    <t>Допускаемое контактное напряжение</t>
  </si>
  <si>
    <r>
      <t>[σ</t>
    </r>
    <r>
      <rPr>
        <b/>
        <vertAlign val="subscript"/>
        <sz val="11"/>
        <rFont val="Arial Cyr"/>
        <family val="0"/>
      </rPr>
      <t>H</t>
    </r>
    <r>
      <rPr>
        <b/>
        <sz val="11"/>
        <rFont val="Arial Cyr"/>
        <family val="0"/>
      </rPr>
      <t>]=</t>
    </r>
  </si>
  <si>
    <t>МПа</t>
  </si>
  <si>
    <t>Модуль упругости</t>
  </si>
  <si>
    <t>Твердость поверхности зуба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</si>
</sst>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dd/mm/yyyy"/>
    <numFmt numFmtId="184" formatCode="0.00000"/>
    <numFmt numFmtId="185" formatCode="0.000000"/>
    <numFmt numFmtId="186" formatCode="0.000%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0"/>
      <name val="Arial Cyr"/>
      <family val="0"/>
    </font>
    <font>
      <b/>
      <sz val="8"/>
      <name val="Tahoma"/>
      <family val="0"/>
    </font>
    <font>
      <b/>
      <sz val="11"/>
      <name val="Arial Cyr"/>
      <family val="0"/>
    </font>
    <font>
      <b/>
      <u val="single"/>
      <sz val="14"/>
      <color indexed="20"/>
      <name val="Arial Cyr"/>
      <family val="2"/>
    </font>
    <font>
      <b/>
      <sz val="14"/>
      <name val="Arial Black"/>
      <family val="2"/>
    </font>
    <font>
      <b/>
      <sz val="11"/>
      <color indexed="10"/>
      <name val="Arial Cyr"/>
      <family val="0"/>
    </font>
    <font>
      <b/>
      <sz val="11"/>
      <color indexed="10"/>
      <name val="Arial"/>
      <family val="2"/>
    </font>
    <font>
      <b/>
      <sz val="11"/>
      <color indexed="12"/>
      <name val="Arial Cyr"/>
      <family val="0"/>
    </font>
    <font>
      <b/>
      <sz val="11"/>
      <color indexed="12"/>
      <name val="Arial"/>
      <family val="2"/>
    </font>
    <font>
      <sz val="8"/>
      <name val="Arial"/>
      <family val="0"/>
    </font>
    <font>
      <b/>
      <sz val="11"/>
      <color indexed="14"/>
      <name val="Arial Cyr"/>
      <family val="0"/>
    </font>
    <font>
      <b/>
      <sz val="8"/>
      <color indexed="14"/>
      <name val="Arial Black"/>
      <family val="2"/>
    </font>
    <font>
      <b/>
      <sz val="11"/>
      <name val="Arial"/>
      <family val="2"/>
    </font>
    <font>
      <b/>
      <vertAlign val="subscript"/>
      <sz val="11"/>
      <name val="Arial Cyr"/>
      <family val="0"/>
    </font>
    <font>
      <b/>
      <vertAlign val="subscript"/>
      <sz val="11"/>
      <color indexed="10"/>
      <name val="Arial Cyr"/>
      <family val="0"/>
    </font>
    <font>
      <b/>
      <vertAlign val="subscript"/>
      <sz val="11"/>
      <color indexed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sz val="8"/>
      <name val="Tahoma"/>
      <family val="0"/>
    </font>
    <font>
      <b/>
      <vertAlign val="subscript"/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1" xfId="18" applyFont="1" applyBorder="1" applyProtection="1">
      <alignment/>
      <protection/>
    </xf>
    <xf numFmtId="0" fontId="3" fillId="0" borderId="1" xfId="18" applyFont="1" applyBorder="1" applyAlignment="1" applyProtection="1">
      <alignment horizontal="center"/>
      <protection/>
    </xf>
    <xf numFmtId="0" fontId="3" fillId="0" borderId="2" xfId="18" applyFont="1" applyBorder="1" applyAlignment="1" applyProtection="1">
      <alignment horizontal="center"/>
      <protection/>
    </xf>
    <xf numFmtId="0" fontId="3" fillId="0" borderId="1" xfId="18" applyFont="1" applyBorder="1" applyAlignment="1" applyProtection="1">
      <alignment horizontal="left"/>
      <protection/>
    </xf>
    <xf numFmtId="181" fontId="3" fillId="2" borderId="1" xfId="18" applyNumberFormat="1" applyFont="1" applyFill="1" applyBorder="1" applyAlignment="1" applyProtection="1">
      <alignment horizontal="center"/>
      <protection/>
    </xf>
    <xf numFmtId="0" fontId="12" fillId="0" borderId="3" xfId="18" applyFont="1" applyBorder="1" applyAlignment="1" applyProtection="1">
      <alignment horizontal="center" vertical="center" wrapText="1"/>
      <protection/>
    </xf>
    <xf numFmtId="0" fontId="12" fillId="0" borderId="4" xfId="18" applyFont="1" applyBorder="1" applyAlignment="1" applyProtection="1">
      <alignment horizontal="center" vertical="center" wrapText="1"/>
      <protection/>
    </xf>
    <xf numFmtId="0" fontId="8" fillId="0" borderId="5" xfId="18" applyFont="1" applyBorder="1" applyAlignment="1" applyProtection="1">
      <alignment horizontal="center" vertical="center"/>
      <protection/>
    </xf>
    <xf numFmtId="0" fontId="3" fillId="0" borderId="1" xfId="18" applyFont="1" applyBorder="1" applyAlignment="1" applyProtection="1">
      <alignment horizontal="center" vertical="center"/>
      <protection/>
    </xf>
    <xf numFmtId="180" fontId="6" fillId="2" borderId="5" xfId="18" applyNumberFormat="1" applyFont="1" applyFill="1" applyBorder="1" applyAlignment="1" applyProtection="1">
      <alignment horizontal="center" vertical="center"/>
      <protection/>
    </xf>
    <xf numFmtId="0" fontId="6" fillId="0" borderId="6" xfId="18" applyFont="1" applyBorder="1" applyAlignment="1" applyProtection="1">
      <alignment horizontal="center" vertical="center"/>
      <protection/>
    </xf>
    <xf numFmtId="0" fontId="6" fillId="0" borderId="7" xfId="18" applyFont="1" applyBorder="1" applyAlignment="1" applyProtection="1">
      <alignment horizontal="center" vertical="center"/>
      <protection/>
    </xf>
    <xf numFmtId="0" fontId="8" fillId="0" borderId="5" xfId="18" applyFont="1" applyBorder="1" applyAlignment="1" applyProtection="1">
      <alignment vertical="center"/>
      <protection/>
    </xf>
    <xf numFmtId="0" fontId="3" fillId="0" borderId="1" xfId="18" applyFont="1" applyBorder="1" applyAlignment="1" applyProtection="1">
      <alignment vertical="center"/>
      <protection/>
    </xf>
    <xf numFmtId="0" fontId="3" fillId="0" borderId="2" xfId="18" applyFont="1" applyBorder="1" applyAlignment="1" applyProtection="1">
      <alignment horizontal="center" vertical="center"/>
      <protection/>
    </xf>
    <xf numFmtId="0" fontId="8" fillId="0" borderId="6" xfId="18" applyFont="1" applyBorder="1" applyAlignment="1" applyProtection="1">
      <alignment horizontal="center" vertical="center"/>
      <protection/>
    </xf>
    <xf numFmtId="181" fontId="3" fillId="2" borderId="1" xfId="18" applyNumberFormat="1" applyFont="1" applyFill="1" applyBorder="1" applyAlignment="1" applyProtection="1">
      <alignment horizontal="center" vertical="center"/>
      <protection/>
    </xf>
    <xf numFmtId="0" fontId="8" fillId="0" borderId="7" xfId="18" applyFont="1" applyBorder="1" applyAlignment="1" applyProtection="1">
      <alignment horizontal="center" vertical="center"/>
      <protection/>
    </xf>
    <xf numFmtId="0" fontId="8" fillId="0" borderId="8" xfId="18" applyFont="1" applyBorder="1" applyAlignment="1" applyProtection="1">
      <alignment horizontal="center" vertical="center"/>
      <protection/>
    </xf>
    <xf numFmtId="2" fontId="3" fillId="2" borderId="1" xfId="18" applyNumberFormat="1" applyFont="1" applyFill="1" applyBorder="1" applyAlignment="1" applyProtection="1">
      <alignment horizontal="center" vertical="center"/>
      <protection/>
    </xf>
    <xf numFmtId="0" fontId="6" fillId="0" borderId="9" xfId="18" applyFont="1" applyBorder="1" applyAlignment="1" applyProtection="1">
      <alignment vertical="center"/>
      <protection/>
    </xf>
    <xf numFmtId="0" fontId="6" fillId="0" borderId="9" xfId="18" applyFont="1" applyBorder="1" applyAlignment="1" applyProtection="1">
      <alignment horizontal="center" vertical="center"/>
      <protection/>
    </xf>
    <xf numFmtId="181" fontId="6" fillId="2" borderId="9" xfId="18" applyNumberFormat="1" applyFont="1" applyFill="1" applyBorder="1" applyAlignment="1" applyProtection="1">
      <alignment horizontal="center" vertical="center"/>
      <protection/>
    </xf>
    <xf numFmtId="0" fontId="6" fillId="0" borderId="10" xfId="18" applyFont="1" applyBorder="1" applyAlignment="1" applyProtection="1">
      <alignment horizontal="center" vertical="center"/>
      <protection/>
    </xf>
    <xf numFmtId="0" fontId="6" fillId="0" borderId="11" xfId="18" applyFont="1" applyBorder="1" applyAlignment="1" applyProtection="1">
      <alignment vertical="center"/>
      <protection/>
    </xf>
    <xf numFmtId="0" fontId="6" fillId="0" borderId="11" xfId="18" applyFont="1" applyBorder="1" applyAlignment="1" applyProtection="1">
      <alignment horizontal="center" vertical="center"/>
      <protection/>
    </xf>
    <xf numFmtId="181" fontId="6" fillId="2" borderId="11" xfId="18" applyNumberFormat="1" applyFont="1" applyFill="1" applyBorder="1" applyAlignment="1" applyProtection="1">
      <alignment horizontal="center" vertical="center"/>
      <protection/>
    </xf>
    <xf numFmtId="0" fontId="6" fillId="0" borderId="12" xfId="18" applyFont="1" applyBorder="1" applyAlignment="1" applyProtection="1">
      <alignment horizontal="center" vertical="center"/>
      <protection/>
    </xf>
    <xf numFmtId="0" fontId="6" fillId="0" borderId="7" xfId="18" applyFont="1" applyBorder="1" applyAlignment="1" applyProtection="1">
      <alignment vertical="center"/>
      <protection/>
    </xf>
    <xf numFmtId="180" fontId="6" fillId="2" borderId="7" xfId="18" applyNumberFormat="1" applyFont="1" applyFill="1" applyBorder="1" applyAlignment="1" applyProtection="1">
      <alignment horizontal="center" vertical="center"/>
      <protection/>
    </xf>
    <xf numFmtId="0" fontId="6" fillId="0" borderId="8" xfId="18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13" xfId="18" applyFont="1" applyBorder="1" applyAlignment="1" applyProtection="1">
      <alignment horizontal="center" vertical="center"/>
      <protection/>
    </xf>
    <xf numFmtId="0" fontId="8" fillId="0" borderId="1" xfId="18" applyFont="1" applyBorder="1" applyAlignment="1" applyProtection="1">
      <alignment vertical="center"/>
      <protection/>
    </xf>
    <xf numFmtId="0" fontId="8" fillId="0" borderId="1" xfId="18" applyFont="1" applyBorder="1" applyAlignment="1" applyProtection="1">
      <alignment horizontal="center" vertical="center"/>
      <protection/>
    </xf>
    <xf numFmtId="0" fontId="8" fillId="0" borderId="14" xfId="18" applyFont="1" applyBorder="1" applyAlignment="1" applyProtection="1">
      <alignment horizontal="center" vertical="center"/>
      <protection/>
    </xf>
    <xf numFmtId="0" fontId="3" fillId="0" borderId="13" xfId="18" applyFont="1" applyBorder="1" applyAlignment="1" applyProtection="1">
      <alignment horizontal="center" vertical="center"/>
      <protection/>
    </xf>
    <xf numFmtId="0" fontId="8" fillId="0" borderId="15" xfId="18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6" fillId="0" borderId="13" xfId="18" applyFont="1" applyBorder="1" applyAlignment="1" applyProtection="1">
      <alignment horizontal="center" vertical="center"/>
      <protection/>
    </xf>
    <xf numFmtId="0" fontId="6" fillId="0" borderId="1" xfId="18" applyFont="1" applyBorder="1" applyAlignment="1" applyProtection="1">
      <alignment vertical="center" wrapText="1"/>
      <protection/>
    </xf>
    <xf numFmtId="0" fontId="6" fillId="0" borderId="1" xfId="18" applyFont="1" applyBorder="1" applyAlignment="1" applyProtection="1">
      <alignment horizontal="center" vertical="center"/>
      <protection/>
    </xf>
    <xf numFmtId="187" fontId="6" fillId="2" borderId="1" xfId="18" applyNumberFormat="1" applyFont="1" applyFill="1" applyBorder="1" applyAlignment="1" applyProtection="1">
      <alignment horizontal="center" vertical="center"/>
      <protection/>
    </xf>
    <xf numFmtId="0" fontId="7" fillId="0" borderId="2" xfId="18" applyFont="1" applyBorder="1" applyAlignment="1" applyProtection="1">
      <alignment horizontal="center" vertical="center"/>
      <protection/>
    </xf>
    <xf numFmtId="0" fontId="6" fillId="0" borderId="14" xfId="18" applyFont="1" applyFill="1" applyBorder="1" applyAlignment="1" applyProtection="1">
      <alignment horizontal="center" vertical="center"/>
      <protection/>
    </xf>
    <xf numFmtId="0" fontId="6" fillId="0" borderId="5" xfId="18" applyFont="1" applyBorder="1" applyAlignment="1" applyProtection="1">
      <alignment horizontal="left" vertical="center"/>
      <protection/>
    </xf>
    <xf numFmtId="0" fontId="6" fillId="0" borderId="5" xfId="18" applyFont="1" applyBorder="1" applyAlignment="1" applyProtection="1">
      <alignment horizontal="center" vertical="center"/>
      <protection/>
    </xf>
    <xf numFmtId="0" fontId="6" fillId="0" borderId="15" xfId="18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0" borderId="16" xfId="18" applyFont="1" applyBorder="1" applyAlignment="1" applyProtection="1">
      <alignment horizontal="center" vertical="center"/>
      <protection/>
    </xf>
    <xf numFmtId="0" fontId="6" fillId="0" borderId="17" xfId="18" applyFont="1" applyBorder="1" applyAlignment="1" applyProtection="1">
      <alignment horizontal="center" vertical="center"/>
      <protection/>
    </xf>
    <xf numFmtId="3" fontId="6" fillId="2" borderId="1" xfId="18" applyNumberFormat="1" applyFont="1" applyFill="1" applyBorder="1" applyAlignment="1" applyProtection="1">
      <alignment horizontal="center" vertical="center"/>
      <protection/>
    </xf>
    <xf numFmtId="0" fontId="6" fillId="0" borderId="14" xfId="18" applyFont="1" applyBorder="1" applyAlignment="1" applyProtection="1">
      <alignment horizontal="center" vertical="center"/>
      <protection/>
    </xf>
    <xf numFmtId="0" fontId="6" fillId="0" borderId="5" xfId="18" applyFont="1" applyBorder="1" applyAlignment="1" applyProtection="1">
      <alignment vertical="center"/>
      <protection/>
    </xf>
    <xf numFmtId="1" fontId="6" fillId="2" borderId="5" xfId="18" applyNumberFormat="1" applyFont="1" applyFill="1" applyBorder="1" applyAlignment="1" applyProtection="1">
      <alignment horizontal="center" vertical="center"/>
      <protection/>
    </xf>
    <xf numFmtId="0" fontId="6" fillId="0" borderId="15" xfId="18" applyFont="1" applyBorder="1" applyAlignment="1" applyProtection="1">
      <alignment horizontal="center" vertical="center"/>
      <protection/>
    </xf>
    <xf numFmtId="187" fontId="6" fillId="2" borderId="7" xfId="18" applyNumberFormat="1" applyFont="1" applyFill="1" applyBorder="1" applyAlignment="1" applyProtection="1">
      <alignment horizontal="center" vertical="center"/>
      <protection/>
    </xf>
    <xf numFmtId="2" fontId="8" fillId="3" borderId="7" xfId="18" applyNumberFormat="1" applyFont="1" applyFill="1" applyBorder="1" applyAlignment="1" applyProtection="1">
      <alignment horizontal="center" vertical="center"/>
      <protection locked="0"/>
    </xf>
    <xf numFmtId="1" fontId="8" fillId="3" borderId="7" xfId="18" applyNumberFormat="1" applyFont="1" applyFill="1" applyBorder="1" applyAlignment="1" applyProtection="1">
      <alignment horizontal="center" vertical="center"/>
      <protection locked="0"/>
    </xf>
    <xf numFmtId="4" fontId="8" fillId="3" borderId="5" xfId="18" applyNumberFormat="1" applyFont="1" applyFill="1" applyBorder="1" applyAlignment="1" applyProtection="1">
      <alignment horizontal="center" vertical="center"/>
      <protection locked="0"/>
    </xf>
    <xf numFmtId="0" fontId="3" fillId="0" borderId="9" xfId="18" applyFont="1" applyBorder="1" applyAlignment="1" applyProtection="1">
      <alignment horizontal="left" vertical="center"/>
      <protection/>
    </xf>
    <xf numFmtId="0" fontId="8" fillId="0" borderId="0" xfId="18" applyFont="1" applyBorder="1" applyAlignment="1" applyProtection="1">
      <alignment horizontal="center" vertical="center"/>
      <protection/>
    </xf>
    <xf numFmtId="3" fontId="8" fillId="3" borderId="1" xfId="18" applyNumberFormat="1" applyFont="1" applyFill="1" applyBorder="1" applyAlignment="1" applyProtection="1">
      <alignment horizontal="center" vertical="center"/>
      <protection locked="0"/>
    </xf>
    <xf numFmtId="0" fontId="8" fillId="0" borderId="2" xfId="18" applyFont="1" applyBorder="1" applyAlignment="1" applyProtection="1">
      <alignment horizontal="center" vertical="center"/>
      <protection/>
    </xf>
    <xf numFmtId="0" fontId="8" fillId="0" borderId="7" xfId="18" applyFont="1" applyBorder="1" applyAlignment="1" applyProtection="1">
      <alignment vertical="center"/>
      <protection/>
    </xf>
    <xf numFmtId="3" fontId="8" fillId="3" borderId="7" xfId="18" applyNumberFormat="1" applyFont="1" applyFill="1" applyBorder="1" applyAlignment="1" applyProtection="1">
      <alignment horizontal="center" vertical="center"/>
      <protection locked="0"/>
    </xf>
    <xf numFmtId="0" fontId="8" fillId="0" borderId="16" xfId="18" applyFont="1" applyBorder="1" applyAlignment="1" applyProtection="1">
      <alignment horizontal="center" vertical="center"/>
      <protection/>
    </xf>
    <xf numFmtId="0" fontId="8" fillId="0" borderId="11" xfId="18" applyFont="1" applyBorder="1" applyAlignment="1" applyProtection="1">
      <alignment vertical="center"/>
      <protection/>
    </xf>
    <xf numFmtId="0" fontId="8" fillId="0" borderId="11" xfId="18" applyFont="1" applyBorder="1" applyAlignment="1" applyProtection="1">
      <alignment horizontal="center" vertical="center"/>
      <protection/>
    </xf>
    <xf numFmtId="0" fontId="8" fillId="0" borderId="12" xfId="18" applyFont="1" applyBorder="1" applyAlignment="1" applyProtection="1">
      <alignment horizontal="center" vertical="center"/>
      <protection/>
    </xf>
    <xf numFmtId="1" fontId="8" fillId="3" borderId="11" xfId="18" applyNumberFormat="1" applyFont="1" applyFill="1" applyBorder="1" applyAlignment="1" applyProtection="1">
      <alignment horizontal="center" vertical="center"/>
      <protection locked="0"/>
    </xf>
    <xf numFmtId="0" fontId="9" fillId="0" borderId="7" xfId="18" applyFont="1" applyBorder="1" applyAlignment="1" applyProtection="1">
      <alignment horizontal="center" vertical="center"/>
      <protection/>
    </xf>
    <xf numFmtId="182" fontId="8" fillId="3" borderId="7" xfId="18" applyNumberFormat="1" applyFont="1" applyFill="1" applyBorder="1" applyAlignment="1" applyProtection="1">
      <alignment horizontal="center" vertical="center"/>
      <protection locked="0"/>
    </xf>
    <xf numFmtId="0" fontId="9" fillId="0" borderId="8" xfId="18" applyFont="1" applyBorder="1" applyAlignment="1" applyProtection="1">
      <alignment horizontal="center" vertical="center"/>
      <protection/>
    </xf>
    <xf numFmtId="0" fontId="8" fillId="0" borderId="18" xfId="18" applyFont="1" applyBorder="1" applyAlignment="1" applyProtection="1">
      <alignment horizontal="center" vertical="center"/>
      <protection/>
    </xf>
    <xf numFmtId="0" fontId="8" fillId="0" borderId="19" xfId="18" applyFont="1" applyBorder="1" applyAlignment="1" applyProtection="1">
      <alignment vertical="center"/>
      <protection/>
    </xf>
    <xf numFmtId="0" fontId="8" fillId="0" borderId="19" xfId="18" applyFont="1" applyBorder="1" applyAlignment="1" applyProtection="1">
      <alignment horizontal="center" vertical="center"/>
      <protection/>
    </xf>
    <xf numFmtId="180" fontId="8" fillId="3" borderId="19" xfId="18" applyNumberFormat="1" applyFont="1" applyFill="1" applyBorder="1" applyAlignment="1" applyProtection="1">
      <alignment horizontal="center" vertical="center"/>
      <protection locked="0"/>
    </xf>
    <xf numFmtId="0" fontId="9" fillId="0" borderId="20" xfId="18" applyFont="1" applyBorder="1" applyAlignment="1" applyProtection="1">
      <alignment horizontal="center" vertical="center"/>
      <protection/>
    </xf>
    <xf numFmtId="0" fontId="12" fillId="0" borderId="21" xfId="18" applyFont="1" applyBorder="1" applyAlignment="1" applyProtection="1">
      <alignment horizontal="center" vertical="center" wrapText="1"/>
      <protection/>
    </xf>
    <xf numFmtId="0" fontId="12" fillId="0" borderId="22" xfId="18" applyFont="1" applyBorder="1" applyAlignment="1" applyProtection="1">
      <alignment horizontal="center" vertical="center" wrapText="1"/>
      <protection/>
    </xf>
    <xf numFmtId="2" fontId="8" fillId="3" borderId="1" xfId="18" applyNumberFormat="1" applyFont="1" applyFill="1" applyBorder="1" applyAlignment="1" applyProtection="1">
      <alignment horizontal="center" vertical="center"/>
      <protection locked="0"/>
    </xf>
    <xf numFmtId="0" fontId="4" fillId="0" borderId="23" xfId="18" applyFont="1" applyBorder="1" applyAlignment="1" applyProtection="1">
      <alignment horizontal="center" vertical="center" wrapText="1"/>
      <protection/>
    </xf>
    <xf numFmtId="0" fontId="5" fillId="0" borderId="23" xfId="18" applyFont="1" applyBorder="1" applyAlignment="1" applyProtection="1">
      <alignment horizontal="center" vertical="center"/>
      <protection/>
    </xf>
    <xf numFmtId="0" fontId="11" fillId="0" borderId="24" xfId="18" applyFont="1" applyBorder="1" applyAlignment="1" applyProtection="1">
      <alignment horizontal="left" vertical="center"/>
      <protection/>
    </xf>
    <xf numFmtId="0" fontId="11" fillId="0" borderId="3" xfId="18" applyFont="1" applyBorder="1" applyAlignment="1" applyProtection="1">
      <alignment horizontal="left" vertical="center"/>
      <protection/>
    </xf>
    <xf numFmtId="0" fontId="11" fillId="0" borderId="25" xfId="18" applyFont="1" applyBorder="1" applyAlignment="1" applyProtection="1">
      <alignment horizontal="left" vertical="center"/>
      <protection/>
    </xf>
    <xf numFmtId="0" fontId="11" fillId="0" borderId="21" xfId="18" applyFont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raschet-privoda-telezhki" xfId="18"/>
    <cellStyle name="Followed Hyperlink" xfId="19"/>
    <cellStyle name="Percent" xfId="20"/>
    <cellStyle name="Comma" xfId="21"/>
    <cellStyle name="Comma [0]" xfId="22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276225</xdr:rowOff>
    </xdr:from>
    <xdr:to>
      <xdr:col>11</xdr:col>
      <xdr:colOff>733425</xdr:colOff>
      <xdr:row>16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276225"/>
          <a:ext cx="453390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.28125" style="0" bestFit="1" customWidth="1"/>
    <col min="2" max="2" width="47.57421875" style="0" customWidth="1"/>
    <col min="3" max="3" width="8.00390625" style="0" bestFit="1" customWidth="1"/>
    <col min="4" max="4" width="9.57421875" style="0" bestFit="1" customWidth="1"/>
    <col min="5" max="5" width="8.28125" style="0" bestFit="1" customWidth="1"/>
    <col min="7" max="7" width="10.28125" style="0" bestFit="1" customWidth="1"/>
    <col min="9" max="9" width="10.00390625" style="0" bestFit="1" customWidth="1"/>
    <col min="12" max="12" width="11.57421875" style="0" bestFit="1" customWidth="1"/>
    <col min="13" max="13" width="12.421875" style="0" bestFit="1" customWidth="1"/>
  </cols>
  <sheetData>
    <row r="1" spans="1:13" ht="22.5" customHeight="1" thickBot="1">
      <c r="A1" s="83" t="s">
        <v>18</v>
      </c>
      <c r="B1" s="84"/>
      <c r="C1" s="84"/>
      <c r="D1" s="84"/>
      <c r="E1" s="84"/>
      <c r="F1" s="32"/>
      <c r="G1" s="32"/>
      <c r="H1" s="32"/>
      <c r="I1" s="32"/>
      <c r="J1" s="32"/>
      <c r="K1" s="32"/>
      <c r="L1" s="32"/>
      <c r="M1" s="32"/>
    </row>
    <row r="2" spans="1:13" ht="26.25" thickBot="1">
      <c r="A2" s="85" t="s">
        <v>7</v>
      </c>
      <c r="B2" s="86"/>
      <c r="C2" s="6" t="s">
        <v>8</v>
      </c>
      <c r="D2" s="6" t="s">
        <v>9</v>
      </c>
      <c r="E2" s="7" t="s">
        <v>10</v>
      </c>
      <c r="F2" s="32"/>
      <c r="G2" s="32"/>
      <c r="H2" s="32"/>
      <c r="I2" s="32"/>
      <c r="J2" s="32"/>
      <c r="K2" s="32"/>
      <c r="L2" s="32"/>
      <c r="M2" s="32"/>
    </row>
    <row r="3" spans="1:13" ht="14.25">
      <c r="A3" s="33">
        <v>1</v>
      </c>
      <c r="B3" s="34" t="s">
        <v>56</v>
      </c>
      <c r="C3" s="35" t="s">
        <v>47</v>
      </c>
      <c r="D3" s="63">
        <v>215000</v>
      </c>
      <c r="E3" s="64" t="s">
        <v>55</v>
      </c>
      <c r="F3" s="32"/>
      <c r="G3" s="32"/>
      <c r="H3" s="32"/>
      <c r="I3" s="32"/>
      <c r="J3" s="32"/>
      <c r="K3" s="32"/>
      <c r="L3" s="32"/>
      <c r="M3" s="32"/>
    </row>
    <row r="4" spans="1:13" ht="14.25">
      <c r="A4" s="36">
        <v>2</v>
      </c>
      <c r="B4" s="13" t="s">
        <v>48</v>
      </c>
      <c r="C4" s="8" t="s">
        <v>49</v>
      </c>
      <c r="D4" s="60">
        <v>0.3</v>
      </c>
      <c r="E4" s="16" t="s">
        <v>0</v>
      </c>
      <c r="F4" s="32"/>
      <c r="G4" s="32"/>
      <c r="H4" s="32"/>
      <c r="I4" s="32"/>
      <c r="J4" s="32"/>
      <c r="K4" s="32"/>
      <c r="L4" s="32"/>
      <c r="M4" s="32"/>
    </row>
    <row r="5" spans="1:13" ht="15" thickBot="1">
      <c r="A5" s="38">
        <v>3</v>
      </c>
      <c r="B5" s="65" t="s">
        <v>57</v>
      </c>
      <c r="C5" s="18" t="s">
        <v>50</v>
      </c>
      <c r="D5" s="66">
        <v>27.483627374471094</v>
      </c>
      <c r="E5" s="19" t="s">
        <v>0</v>
      </c>
      <c r="F5" s="32"/>
      <c r="G5" s="32"/>
      <c r="H5" s="32"/>
      <c r="I5" s="32"/>
      <c r="J5" s="32"/>
      <c r="K5" s="32"/>
      <c r="L5" s="32"/>
      <c r="M5" s="32"/>
    </row>
    <row r="6" spans="1:13" ht="18.75">
      <c r="A6" s="33">
        <v>4</v>
      </c>
      <c r="B6" s="34" t="s">
        <v>51</v>
      </c>
      <c r="C6" s="35" t="s">
        <v>52</v>
      </c>
      <c r="D6" s="82">
        <v>0.6</v>
      </c>
      <c r="E6" s="64" t="s">
        <v>0</v>
      </c>
      <c r="F6" s="32"/>
      <c r="G6" s="32"/>
      <c r="H6" s="32"/>
      <c r="I6" s="32"/>
      <c r="J6" s="32"/>
      <c r="K6" s="32"/>
      <c r="L6" s="32"/>
      <c r="M6" s="32"/>
    </row>
    <row r="7" spans="1:13" ht="16.5" customHeight="1" thickBot="1">
      <c r="A7" s="38">
        <v>5</v>
      </c>
      <c r="B7" s="65" t="s">
        <v>12</v>
      </c>
      <c r="C7" s="72" t="s">
        <v>15</v>
      </c>
      <c r="D7" s="73">
        <v>15</v>
      </c>
      <c r="E7" s="74" t="s">
        <v>11</v>
      </c>
      <c r="F7" s="32"/>
      <c r="G7" s="32"/>
      <c r="H7" s="32"/>
      <c r="I7" s="32"/>
      <c r="J7" s="32"/>
      <c r="K7" s="32"/>
      <c r="L7" s="32"/>
      <c r="M7" s="32"/>
    </row>
    <row r="8" spans="1:13" ht="16.5" customHeight="1">
      <c r="A8" s="67">
        <v>6</v>
      </c>
      <c r="B8" s="68" t="s">
        <v>23</v>
      </c>
      <c r="C8" s="69" t="s">
        <v>24</v>
      </c>
      <c r="D8" s="71">
        <v>500</v>
      </c>
      <c r="E8" s="70" t="s">
        <v>46</v>
      </c>
      <c r="F8" s="32"/>
      <c r="G8" s="32"/>
      <c r="H8" s="32"/>
      <c r="I8" s="32"/>
      <c r="J8" s="32"/>
      <c r="K8" s="32"/>
      <c r="L8" s="32"/>
      <c r="M8" s="32"/>
    </row>
    <row r="9" spans="1:13" ht="16.5" customHeight="1" thickBot="1">
      <c r="A9" s="75">
        <v>7</v>
      </c>
      <c r="B9" s="76" t="s">
        <v>20</v>
      </c>
      <c r="C9" s="77" t="s">
        <v>26</v>
      </c>
      <c r="D9" s="78">
        <v>0.05</v>
      </c>
      <c r="E9" s="79" t="s">
        <v>21</v>
      </c>
      <c r="F9" s="32"/>
      <c r="G9" s="32"/>
      <c r="H9" s="32"/>
      <c r="I9" s="32"/>
      <c r="J9" s="32"/>
      <c r="K9" s="32"/>
      <c r="L9" s="32"/>
      <c r="M9" s="32"/>
    </row>
    <row r="10" spans="1:13" ht="26.25" thickBot="1">
      <c r="A10" s="87" t="s">
        <v>35</v>
      </c>
      <c r="B10" s="88"/>
      <c r="C10" s="80" t="s">
        <v>8</v>
      </c>
      <c r="D10" s="80" t="s">
        <v>9</v>
      </c>
      <c r="E10" s="81" t="s">
        <v>10</v>
      </c>
      <c r="F10" s="32"/>
      <c r="G10" s="32"/>
      <c r="H10" s="32"/>
      <c r="I10" s="32"/>
      <c r="J10" s="32"/>
      <c r="K10" s="32"/>
      <c r="L10" s="32"/>
      <c r="M10" s="32"/>
    </row>
    <row r="11" spans="1:13" ht="15" thickBot="1">
      <c r="A11" s="37">
        <v>8</v>
      </c>
      <c r="B11" s="61" t="s">
        <v>53</v>
      </c>
      <c r="C11" s="2" t="s">
        <v>54</v>
      </c>
      <c r="D11" s="5">
        <f>IF(D5&lt;38,2*127.57*EXP(0.0266*D5)+70,IF(D5&lt;=56,18*D5+150,23*D5))</f>
        <v>599.9999447342038</v>
      </c>
      <c r="E11" s="16" t="s">
        <v>55</v>
      </c>
      <c r="F11" s="49"/>
      <c r="G11" s="32"/>
      <c r="H11" s="32"/>
      <c r="I11" s="32"/>
      <c r="J11" s="32"/>
      <c r="K11" s="32"/>
      <c r="L11" s="32"/>
      <c r="M11" s="32"/>
    </row>
    <row r="12" spans="1:13" ht="15" thickBot="1">
      <c r="A12" s="37">
        <v>9</v>
      </c>
      <c r="B12" s="1" t="s">
        <v>33</v>
      </c>
      <c r="C12" s="2" t="s">
        <v>34</v>
      </c>
      <c r="D12" s="5">
        <f>(2*2*D8*1000*D3/(PI()*(1-D4^2)*D11^2*D6*SIN(2*20/180*PI())))^(1/3)</f>
        <v>102.70352290472205</v>
      </c>
      <c r="E12" s="3" t="s">
        <v>3</v>
      </c>
      <c r="F12" s="32"/>
      <c r="G12" s="49"/>
      <c r="H12" s="32"/>
      <c r="I12" s="32"/>
      <c r="J12" s="32"/>
      <c r="K12" s="32"/>
      <c r="L12" s="32"/>
      <c r="M12" s="32"/>
    </row>
    <row r="13" spans="1:13" ht="16.5" customHeight="1">
      <c r="A13" s="37">
        <v>10</v>
      </c>
      <c r="B13" s="4" t="s">
        <v>38</v>
      </c>
      <c r="C13" s="9" t="s">
        <v>39</v>
      </c>
      <c r="D13" s="20">
        <f>D12/(17*COS(D7/180*PI())^3)</f>
        <v>6.703553583923035</v>
      </c>
      <c r="E13" s="15" t="s">
        <v>3</v>
      </c>
      <c r="F13" s="32"/>
      <c r="G13" s="32"/>
      <c r="H13" s="32"/>
      <c r="I13" s="32"/>
      <c r="J13" s="32"/>
      <c r="K13" s="32"/>
      <c r="L13" s="32"/>
      <c r="M13" s="32"/>
    </row>
    <row r="14" spans="1:13" ht="16.5" customHeight="1" thickBot="1">
      <c r="A14" s="38">
        <v>11</v>
      </c>
      <c r="B14" s="39" t="s">
        <v>36</v>
      </c>
      <c r="C14" s="18" t="s">
        <v>4</v>
      </c>
      <c r="D14" s="58">
        <v>6</v>
      </c>
      <c r="E14" s="19" t="s">
        <v>3</v>
      </c>
      <c r="F14" s="32"/>
      <c r="G14" s="32"/>
      <c r="H14" s="32"/>
      <c r="I14" s="32"/>
      <c r="J14" s="32"/>
      <c r="K14" s="32"/>
      <c r="L14" s="32"/>
      <c r="M14" s="32"/>
    </row>
    <row r="15" spans="1:13" ht="16.5" customHeight="1">
      <c r="A15" s="37">
        <v>12</v>
      </c>
      <c r="B15" s="14" t="s">
        <v>5</v>
      </c>
      <c r="C15" s="9" t="s">
        <v>42</v>
      </c>
      <c r="D15" s="17">
        <f>17*COS(D7/180*PI())^3</f>
        <v>15.32075810522845</v>
      </c>
      <c r="E15" s="15" t="s">
        <v>6</v>
      </c>
      <c r="F15" s="32"/>
      <c r="G15" s="32"/>
      <c r="H15" s="32"/>
      <c r="I15" s="32"/>
      <c r="J15" s="32"/>
      <c r="K15" s="32"/>
      <c r="L15" s="32"/>
      <c r="M15" s="32"/>
    </row>
    <row r="16" spans="1:13" ht="16.5" customHeight="1" thickBot="1">
      <c r="A16" s="38">
        <v>13</v>
      </c>
      <c r="B16" s="39" t="s">
        <v>37</v>
      </c>
      <c r="C16" s="18" t="s">
        <v>43</v>
      </c>
      <c r="D16" s="59">
        <v>17</v>
      </c>
      <c r="E16" s="19" t="s">
        <v>6</v>
      </c>
      <c r="F16" s="32"/>
      <c r="G16" s="32"/>
      <c r="H16" s="32"/>
      <c r="I16" s="32"/>
      <c r="J16" s="32"/>
      <c r="K16" s="32"/>
      <c r="L16" s="32"/>
      <c r="M16" s="32"/>
    </row>
    <row r="17" spans="1:13" ht="16.5" customHeight="1">
      <c r="A17" s="40">
        <v>14</v>
      </c>
      <c r="B17" s="41" t="s">
        <v>28</v>
      </c>
      <c r="C17" s="42" t="s">
        <v>13</v>
      </c>
      <c r="D17" s="43">
        <f>D14*D16/COS(D7/180*PI())</f>
        <v>105.59817040182847</v>
      </c>
      <c r="E17" s="44" t="s">
        <v>3</v>
      </c>
      <c r="F17" s="32"/>
      <c r="G17" s="32"/>
      <c r="H17" s="32"/>
      <c r="I17" s="62"/>
      <c r="J17" s="32"/>
      <c r="K17" s="32"/>
      <c r="L17" s="32"/>
      <c r="M17" s="32"/>
    </row>
    <row r="18" spans="1:13" ht="16.5" customHeight="1">
      <c r="A18" s="45">
        <v>15</v>
      </c>
      <c r="B18" s="46" t="s">
        <v>29</v>
      </c>
      <c r="C18" s="47" t="s">
        <v>16</v>
      </c>
      <c r="D18" s="10">
        <f>D17+2*D14</f>
        <v>117.59817040182847</v>
      </c>
      <c r="E18" s="11" t="s">
        <v>3</v>
      </c>
      <c r="F18" s="32"/>
      <c r="G18" s="32"/>
      <c r="H18" s="32"/>
      <c r="I18" s="32"/>
      <c r="J18" s="32"/>
      <c r="K18" s="32"/>
      <c r="L18" s="32"/>
      <c r="M18" s="32"/>
    </row>
    <row r="19" spans="1:13" ht="16.5" customHeight="1" thickBot="1">
      <c r="A19" s="48">
        <v>16</v>
      </c>
      <c r="B19" s="29" t="s">
        <v>30</v>
      </c>
      <c r="C19" s="12" t="s">
        <v>17</v>
      </c>
      <c r="D19" s="30">
        <f>D17-2.5*D14</f>
        <v>90.59817040182847</v>
      </c>
      <c r="E19" s="31" t="s">
        <v>3</v>
      </c>
      <c r="F19" s="32"/>
      <c r="G19" s="32"/>
      <c r="H19" s="32"/>
      <c r="I19" s="32"/>
      <c r="J19" s="32"/>
      <c r="K19" s="32"/>
      <c r="L19" s="32"/>
      <c r="M19" s="32"/>
    </row>
    <row r="20" spans="1:13" ht="16.5" customHeight="1">
      <c r="A20" s="50">
        <v>17</v>
      </c>
      <c r="B20" s="25" t="s">
        <v>44</v>
      </c>
      <c r="C20" s="26" t="s">
        <v>40</v>
      </c>
      <c r="D20" s="27">
        <f>ROUND(D21+0.6*D21^0.5,0)</f>
        <v>68</v>
      </c>
      <c r="E20" s="28" t="s">
        <v>3</v>
      </c>
      <c r="F20" s="49"/>
      <c r="G20" s="32"/>
      <c r="H20" s="32"/>
      <c r="I20" s="32"/>
      <c r="J20" s="32"/>
      <c r="K20" s="32"/>
      <c r="L20" s="32"/>
      <c r="M20" s="32"/>
    </row>
    <row r="21" spans="1:13" ht="16.5" customHeight="1" thickBot="1">
      <c r="A21" s="51">
        <v>18</v>
      </c>
      <c r="B21" s="21" t="s">
        <v>45</v>
      </c>
      <c r="C21" s="22" t="s">
        <v>41</v>
      </c>
      <c r="D21" s="23">
        <f>ROUND(D17*D6,0)</f>
        <v>63</v>
      </c>
      <c r="E21" s="24" t="s">
        <v>3</v>
      </c>
      <c r="F21" s="49"/>
      <c r="G21" s="32"/>
      <c r="H21" s="32"/>
      <c r="I21" s="32"/>
      <c r="J21" s="32"/>
      <c r="K21" s="32"/>
      <c r="L21" s="32"/>
      <c r="M21" s="32"/>
    </row>
    <row r="22" spans="1:13" ht="16.5" customHeight="1">
      <c r="A22" s="40">
        <v>19</v>
      </c>
      <c r="B22" s="41" t="s">
        <v>32</v>
      </c>
      <c r="C22" s="42" t="s">
        <v>31</v>
      </c>
      <c r="D22" s="52">
        <f>2*D8/(D17/1000)</f>
        <v>9469.86104204969</v>
      </c>
      <c r="E22" s="44" t="s">
        <v>22</v>
      </c>
      <c r="F22" s="32"/>
      <c r="G22" s="32"/>
      <c r="H22" s="32"/>
      <c r="I22" s="32"/>
      <c r="J22" s="32"/>
      <c r="K22" s="32"/>
      <c r="L22" s="32"/>
      <c r="M22" s="32"/>
    </row>
    <row r="23" spans="1:13" ht="16.5" customHeight="1">
      <c r="A23" s="53">
        <v>20</v>
      </c>
      <c r="B23" s="54" t="s">
        <v>19</v>
      </c>
      <c r="C23" s="47" t="s">
        <v>27</v>
      </c>
      <c r="D23" s="55">
        <f>D22*D9</f>
        <v>473.4930521024845</v>
      </c>
      <c r="E23" s="11" t="s">
        <v>2</v>
      </c>
      <c r="F23" s="32"/>
      <c r="G23" s="32"/>
      <c r="H23" s="32"/>
      <c r="I23" s="32"/>
      <c r="J23" s="32"/>
      <c r="K23" s="32"/>
      <c r="L23" s="32"/>
      <c r="M23" s="32"/>
    </row>
    <row r="24" spans="1:13" ht="16.5" customHeight="1" thickBot="1">
      <c r="A24" s="56">
        <v>21</v>
      </c>
      <c r="B24" s="29" t="s">
        <v>25</v>
      </c>
      <c r="C24" s="12" t="s">
        <v>14</v>
      </c>
      <c r="D24" s="57">
        <f>60*D9/PI()/(D17/1000)</f>
        <v>9.04305117141345</v>
      </c>
      <c r="E24" s="31" t="s">
        <v>1</v>
      </c>
      <c r="F24" s="32"/>
      <c r="G24" s="32"/>
      <c r="H24" s="32"/>
      <c r="I24" s="32"/>
      <c r="J24" s="32"/>
      <c r="K24" s="32"/>
      <c r="L24" s="32"/>
      <c r="M24" s="32"/>
    </row>
    <row r="25" spans="1:13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sheetProtection/>
  <mergeCells count="3">
    <mergeCell ref="A1:E1"/>
    <mergeCell ref="A2:B2"/>
    <mergeCell ref="A10:B10"/>
  </mergeCells>
  <conditionalFormatting sqref="D17">
    <cfRule type="cellIs" priority="1" dxfId="0" operator="lessThan" stopIfTrue="1">
      <formula>$D$12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2017-03-19T09:53:44Z</dcterms:modified>
  <cp:category/>
  <cp:version/>
  <cp:contentType/>
  <cp:contentStatus/>
</cp:coreProperties>
</file>