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AV</author>
  </authors>
  <commentList>
    <comment ref="D13" authorId="0">
      <text>
        <r>
          <rPr>
            <b/>
            <u val="single"/>
            <sz val="8"/>
            <rFont val="Tahoma"/>
            <family val="2"/>
          </rPr>
          <t>При различных способах подгибки краев заготовки:</t>
        </r>
        <r>
          <rPr>
            <b/>
            <sz val="8"/>
            <rFont val="Tahoma"/>
            <family val="0"/>
          </rPr>
          <t xml:space="preserve">
k</t>
        </r>
        <r>
          <rPr>
            <b/>
            <vertAlign val="subscript"/>
            <sz val="8"/>
            <rFont val="Tahoma"/>
            <family val="2"/>
          </rPr>
          <t>ф</t>
        </r>
        <r>
          <rPr>
            <b/>
            <sz val="8"/>
            <rFont val="Tahoma"/>
            <family val="0"/>
          </rPr>
          <t>=0,75…0,85 - на вальцах без подкладного листа с плоскими краями
k</t>
        </r>
        <r>
          <rPr>
            <b/>
            <vertAlign val="subscript"/>
            <sz val="8"/>
            <rFont val="Tahoma"/>
            <family val="2"/>
          </rPr>
          <t>ф</t>
        </r>
        <r>
          <rPr>
            <b/>
            <sz val="8"/>
            <rFont val="Tahoma"/>
            <family val="0"/>
          </rPr>
          <t>=0,80…0,90 - на вальцах без подкладного листа по радиусу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k</t>
        </r>
        <r>
          <rPr>
            <b/>
            <vertAlign val="subscript"/>
            <sz val="8"/>
            <rFont val="Tahoma"/>
            <family val="2"/>
          </rPr>
          <t>ф</t>
        </r>
        <r>
          <rPr>
            <b/>
            <sz val="8"/>
            <rFont val="Tahoma"/>
            <family val="2"/>
          </rPr>
          <t>=0,85…0,95 - на вальцах с подкладным листом
k</t>
        </r>
        <r>
          <rPr>
            <b/>
            <vertAlign val="subscript"/>
            <sz val="8"/>
            <rFont val="Tahoma"/>
            <family val="2"/>
          </rPr>
          <t>ф</t>
        </r>
        <r>
          <rPr>
            <b/>
            <sz val="8"/>
            <rFont val="Tahoma"/>
            <family val="2"/>
          </rPr>
          <t>=0,95…1,00 - на прессе в штампе</t>
        </r>
      </text>
    </comment>
  </commentList>
</comments>
</file>

<file path=xl/sharedStrings.xml><?xml version="1.0" encoding="utf-8"?>
<sst xmlns="http://schemas.openxmlformats.org/spreadsheetml/2006/main" count="82" uniqueCount="60">
  <si>
    <t>Расчет моментов и сил 
при гибке и правке на трехвалковых вальцах</t>
  </si>
  <si>
    <t>Исходные данные</t>
  </si>
  <si>
    <t>Обозна-
чения</t>
  </si>
  <si>
    <t>Значения</t>
  </si>
  <si>
    <t>Ед.
изм.</t>
  </si>
  <si>
    <t>Диаметр подвижного верхнего валка</t>
  </si>
  <si>
    <t>d=</t>
  </si>
  <si>
    <t>мм</t>
  </si>
  <si>
    <t>Диаметр опорных нижних боковых валков</t>
  </si>
  <si>
    <t>D=</t>
  </si>
  <si>
    <t>Расстояние между осями нижних валков</t>
  </si>
  <si>
    <t>L=</t>
  </si>
  <si>
    <t>Модуль упругости металла детали</t>
  </si>
  <si>
    <t>E=</t>
  </si>
  <si>
    <t>Предел текучести металла детали</t>
  </si>
  <si>
    <t>Предел прочности металла детали</t>
  </si>
  <si>
    <t>Относительное удлинение при разрыве</t>
  </si>
  <si>
    <t>-</t>
  </si>
  <si>
    <t>Толщина листа заготовки</t>
  </si>
  <si>
    <t>s=</t>
  </si>
  <si>
    <t>Ширина листа заготовки</t>
  </si>
  <si>
    <t>b=</t>
  </si>
  <si>
    <t>Внутренний радиус изгиба детали</t>
  </si>
  <si>
    <t>R=</t>
  </si>
  <si>
    <t>Коэффициент формы обечайки</t>
  </si>
  <si>
    <t>Результаты расчетов</t>
  </si>
  <si>
    <t>Константы уравнения кривой упрочнения</t>
  </si>
  <si>
    <t>m=</t>
  </si>
  <si>
    <t>A=</t>
  </si>
  <si>
    <t>n=</t>
  </si>
  <si>
    <t>Остаточный расчетный радиус</t>
  </si>
  <si>
    <t>Относительный остаточный радиус</t>
  </si>
  <si>
    <t>Радиус изгиба заготовки</t>
  </si>
  <si>
    <t>Н*мм</t>
  </si>
  <si>
    <t>Угол настройки валков при гибке</t>
  </si>
  <si>
    <t>°</t>
  </si>
  <si>
    <t>Усилие на верхнем валке при гибке</t>
  </si>
  <si>
    <t>Н</t>
  </si>
  <si>
    <t>Радиус изгиба при правке обечайки</t>
  </si>
  <si>
    <t>Угол настройки валков при правке</t>
  </si>
  <si>
    <t>Усилие на верхнем валке при правке обечайки после сварки продольного стыка</t>
  </si>
  <si>
    <r>
      <t>Н/мм</t>
    </r>
    <r>
      <rPr>
        <b/>
        <vertAlign val="superscript"/>
        <sz val="11"/>
        <color indexed="12"/>
        <rFont val="Arial"/>
        <family val="2"/>
      </rPr>
      <t>2</t>
    </r>
  </si>
  <si>
    <r>
      <t>[σ</t>
    </r>
    <r>
      <rPr>
        <b/>
        <vertAlign val="subscript"/>
        <sz val="11"/>
        <color indexed="12"/>
        <rFont val="Arial"/>
        <family val="2"/>
      </rPr>
      <t>т</t>
    </r>
    <r>
      <rPr>
        <b/>
        <sz val="11"/>
        <color indexed="12"/>
        <rFont val="Arial"/>
        <family val="2"/>
      </rPr>
      <t>]=</t>
    </r>
  </si>
  <si>
    <r>
      <t>[σ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]=</t>
    </r>
  </si>
  <si>
    <r>
      <t>ε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=</t>
    </r>
  </si>
  <si>
    <r>
      <t>k</t>
    </r>
    <r>
      <rPr>
        <b/>
        <vertAlign val="subscript"/>
        <sz val="11"/>
        <color indexed="12"/>
        <rFont val="Arial"/>
        <family val="2"/>
      </rPr>
      <t>ф</t>
    </r>
    <r>
      <rPr>
        <b/>
        <sz val="11"/>
        <color indexed="12"/>
        <rFont val="Arial"/>
        <family val="2"/>
      </rPr>
      <t>=</t>
    </r>
  </si>
  <si>
    <r>
      <t>ε</t>
    </r>
    <r>
      <rPr>
        <b/>
        <vertAlign val="subscript"/>
        <sz val="11"/>
        <rFont val="Arial"/>
        <family val="2"/>
      </rPr>
      <t>т</t>
    </r>
    <r>
      <rPr>
        <b/>
        <sz val="11"/>
        <rFont val="Arial"/>
        <family val="2"/>
      </rPr>
      <t>=</t>
    </r>
  </si>
  <si>
    <r>
      <t>R</t>
    </r>
    <r>
      <rPr>
        <b/>
        <vertAlign val="subscript"/>
        <sz val="11"/>
        <rFont val="Arial"/>
        <family val="2"/>
      </rPr>
      <t>о</t>
    </r>
    <r>
      <rPr>
        <b/>
        <sz val="11"/>
        <rFont val="Arial"/>
        <family val="2"/>
      </rPr>
      <t>=</t>
    </r>
  </si>
  <si>
    <r>
      <t>r</t>
    </r>
    <r>
      <rPr>
        <b/>
        <vertAlign val="subscript"/>
        <sz val="11"/>
        <rFont val="Arial"/>
        <family val="2"/>
      </rPr>
      <t>о</t>
    </r>
    <r>
      <rPr>
        <b/>
        <sz val="11"/>
        <rFont val="Arial"/>
        <family val="2"/>
      </rPr>
      <t>=</t>
    </r>
  </si>
  <si>
    <r>
      <t>R</t>
    </r>
    <r>
      <rPr>
        <b/>
        <vertAlign val="subscript"/>
        <sz val="11"/>
        <rFont val="Arial"/>
        <family val="2"/>
      </rPr>
      <t>г</t>
    </r>
    <r>
      <rPr>
        <b/>
        <sz val="11"/>
        <rFont val="Arial"/>
        <family val="2"/>
      </rPr>
      <t>=</t>
    </r>
  </si>
  <si>
    <r>
      <t>Изгибающий момент</t>
    </r>
    <r>
      <rPr>
        <b/>
        <sz val="8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при гибке</t>
    </r>
  </si>
  <si>
    <r>
      <t>M</t>
    </r>
    <r>
      <rPr>
        <b/>
        <vertAlign val="subscript"/>
        <sz val="11"/>
        <color indexed="10"/>
        <rFont val="Arial"/>
        <family val="2"/>
      </rPr>
      <t>г</t>
    </r>
    <r>
      <rPr>
        <b/>
        <sz val="11"/>
        <color indexed="10"/>
        <rFont val="Arial"/>
        <family val="2"/>
      </rPr>
      <t>=</t>
    </r>
  </si>
  <si>
    <r>
      <t>α</t>
    </r>
    <r>
      <rPr>
        <b/>
        <vertAlign val="subscript"/>
        <sz val="11"/>
        <rFont val="Arial"/>
        <family val="2"/>
      </rPr>
      <t>г</t>
    </r>
    <r>
      <rPr>
        <b/>
        <sz val="11"/>
        <rFont val="Arial"/>
        <family val="2"/>
      </rPr>
      <t>=</t>
    </r>
  </si>
  <si>
    <r>
      <t>P</t>
    </r>
    <r>
      <rPr>
        <b/>
        <vertAlign val="subscript"/>
        <sz val="11"/>
        <color indexed="10"/>
        <rFont val="Arial"/>
        <family val="2"/>
      </rPr>
      <t>г</t>
    </r>
    <r>
      <rPr>
        <b/>
        <sz val="11"/>
        <color indexed="10"/>
        <rFont val="Arial"/>
        <family val="2"/>
      </rPr>
      <t>=</t>
    </r>
  </si>
  <si>
    <r>
      <t>R</t>
    </r>
    <r>
      <rPr>
        <b/>
        <vertAlign val="subscript"/>
        <sz val="11"/>
        <rFont val="Arial"/>
        <family val="2"/>
      </rPr>
      <t>пр</t>
    </r>
    <r>
      <rPr>
        <b/>
        <sz val="11"/>
        <rFont val="Arial"/>
        <family val="2"/>
      </rPr>
      <t>=</t>
    </r>
  </si>
  <si>
    <r>
      <t>Изгибающий момент</t>
    </r>
    <r>
      <rPr>
        <b/>
        <sz val="8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при правке</t>
    </r>
  </si>
  <si>
    <r>
      <t>M</t>
    </r>
    <r>
      <rPr>
        <b/>
        <vertAlign val="subscript"/>
        <sz val="11"/>
        <color indexed="10"/>
        <rFont val="Arial"/>
        <family val="2"/>
      </rPr>
      <t>пр</t>
    </r>
    <r>
      <rPr>
        <b/>
        <sz val="11"/>
        <color indexed="10"/>
        <rFont val="Arial"/>
        <family val="2"/>
      </rPr>
      <t>=</t>
    </r>
  </si>
  <si>
    <r>
      <t>α</t>
    </r>
    <r>
      <rPr>
        <b/>
        <vertAlign val="subscript"/>
        <sz val="11"/>
        <rFont val="Arial"/>
        <family val="2"/>
      </rPr>
      <t>пр</t>
    </r>
    <r>
      <rPr>
        <b/>
        <sz val="11"/>
        <rFont val="Arial"/>
        <family val="2"/>
      </rPr>
      <t>=</t>
    </r>
  </si>
  <si>
    <r>
      <t>P</t>
    </r>
    <r>
      <rPr>
        <b/>
        <vertAlign val="subscript"/>
        <sz val="11"/>
        <color indexed="10"/>
        <rFont val="Arial"/>
        <family val="2"/>
      </rPr>
      <t>пр</t>
    </r>
    <r>
      <rPr>
        <b/>
        <sz val="11"/>
        <color indexed="10"/>
        <rFont val="Arial"/>
        <family val="2"/>
      </rPr>
      <t>=</t>
    </r>
  </si>
  <si>
    <r>
      <t xml:space="preserve">Относительное упругое удлинение </t>
    </r>
    <r>
      <rPr>
        <b/>
        <sz val="8"/>
        <rFont val="Arial"/>
        <family val="2"/>
      </rPr>
      <t>(max)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</si>
</sst>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%"/>
    <numFmt numFmtId="186" formatCode="#,##0.000"/>
    <numFmt numFmtId="187" formatCode="#,##0.0"/>
    <numFmt numFmtId="188" formatCode="#,##0.0000"/>
    <numFmt numFmtId="189" formatCode="#,##0.000000"/>
    <numFmt numFmtId="190" formatCode="#,##0.0000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00000000000000000000000000"/>
    <numFmt numFmtId="197" formatCode="#,##0.0000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6"/>
      <color indexed="20"/>
      <name val="Arial"/>
      <family val="2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1" xfId="18" applyFont="1" applyBorder="1" applyAlignment="1" applyProtection="1">
      <alignment horizontal="center" vertical="center" wrapText="1"/>
      <protection/>
    </xf>
    <xf numFmtId="0" fontId="7" fillId="0" borderId="2" xfId="18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184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2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184" fontId="11" fillId="2" borderId="4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189" fontId="11" fillId="2" borderId="18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187" fontId="11" fillId="2" borderId="1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187" fontId="11" fillId="2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187" fontId="11" fillId="2" borderId="10" xfId="0" applyNumberFormat="1" applyFont="1" applyFill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 wrapText="1"/>
      <protection/>
    </xf>
    <xf numFmtId="0" fontId="13" fillId="0" borderId="7" xfId="0" applyFont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vertical="center" wrapText="1"/>
      <protection/>
    </xf>
    <xf numFmtId="186" fontId="11" fillId="2" borderId="7" xfId="0" applyNumberFormat="1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3" fontId="13" fillId="2" borderId="18" xfId="0" applyNumberFormat="1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3" fontId="13" fillId="2" borderId="15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/>
      <protection locked="0"/>
    </xf>
    <xf numFmtId="3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87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6" xfId="18" applyFont="1" applyBorder="1" applyAlignment="1" applyProtection="1">
      <alignment horizontal="left" vertical="center"/>
      <protection/>
    </xf>
    <xf numFmtId="0" fontId="6" fillId="0" borderId="1" xfId="18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aschet-privoda-telezhki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12</xdr:col>
      <xdr:colOff>266700</xdr:colOff>
      <xdr:row>24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28650"/>
          <a:ext cx="453390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28125" style="0" bestFit="1" customWidth="1"/>
    <col min="2" max="2" width="47.140625" style="0" customWidth="1"/>
    <col min="3" max="3" width="8.140625" style="0" bestFit="1" customWidth="1"/>
    <col min="4" max="4" width="11.8515625" style="0" bestFit="1" customWidth="1"/>
    <col min="5" max="5" width="7.140625" style="0" bestFit="1" customWidth="1"/>
  </cols>
  <sheetData>
    <row r="1" spans="1:14" ht="49.5" customHeight="1" thickBot="1">
      <c r="A1" s="78" t="s">
        <v>0</v>
      </c>
      <c r="B1" s="79"/>
      <c r="C1" s="79"/>
      <c r="D1" s="79"/>
      <c r="E1" s="79"/>
      <c r="F1" s="3"/>
      <c r="G1" s="3"/>
      <c r="H1" s="3"/>
      <c r="I1" s="3"/>
      <c r="J1" s="3"/>
      <c r="K1" s="3"/>
      <c r="L1" s="3"/>
      <c r="M1" s="3"/>
      <c r="N1" s="3"/>
    </row>
    <row r="2" spans="1:14" ht="26.25" thickBot="1">
      <c r="A2" s="80" t="s">
        <v>1</v>
      </c>
      <c r="B2" s="81"/>
      <c r="C2" s="1" t="s">
        <v>2</v>
      </c>
      <c r="D2" s="1" t="s">
        <v>3</v>
      </c>
      <c r="E2" s="2" t="s">
        <v>4</v>
      </c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>
        <v>1</v>
      </c>
      <c r="B3" s="5" t="s">
        <v>5</v>
      </c>
      <c r="C3" s="6" t="s">
        <v>6</v>
      </c>
      <c r="D3" s="70">
        <v>280</v>
      </c>
      <c r="E3" s="7" t="s">
        <v>7</v>
      </c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>
      <c r="A4" s="8">
        <v>2</v>
      </c>
      <c r="B4" s="9" t="s">
        <v>8</v>
      </c>
      <c r="C4" s="10" t="s">
        <v>9</v>
      </c>
      <c r="D4" s="71">
        <v>240</v>
      </c>
      <c r="E4" s="11" t="s">
        <v>7</v>
      </c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thickBot="1">
      <c r="A5" s="8">
        <v>3</v>
      </c>
      <c r="B5" s="12" t="s">
        <v>10</v>
      </c>
      <c r="C5" s="13" t="s">
        <v>11</v>
      </c>
      <c r="D5" s="72">
        <v>350</v>
      </c>
      <c r="E5" s="11" t="s">
        <v>7</v>
      </c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14">
        <v>4</v>
      </c>
      <c r="B6" s="15" t="s">
        <v>12</v>
      </c>
      <c r="C6" s="16" t="s">
        <v>13</v>
      </c>
      <c r="D6" s="73">
        <v>210000</v>
      </c>
      <c r="E6" s="17" t="s">
        <v>41</v>
      </c>
      <c r="F6" s="3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4">
        <v>5</v>
      </c>
      <c r="B7" s="5" t="s">
        <v>14</v>
      </c>
      <c r="C7" s="6" t="s">
        <v>42</v>
      </c>
      <c r="D7" s="70">
        <v>325</v>
      </c>
      <c r="E7" s="18" t="s">
        <v>41</v>
      </c>
      <c r="F7" s="3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4">
        <v>6</v>
      </c>
      <c r="B8" s="5" t="s">
        <v>15</v>
      </c>
      <c r="C8" s="6" t="s">
        <v>43</v>
      </c>
      <c r="D8" s="70">
        <v>470</v>
      </c>
      <c r="E8" s="18" t="s">
        <v>41</v>
      </c>
      <c r="F8" s="3"/>
      <c r="G8" s="3"/>
      <c r="H8" s="3"/>
      <c r="I8" s="3"/>
      <c r="J8" s="3"/>
      <c r="K8" s="3"/>
      <c r="L8" s="3"/>
      <c r="M8" s="3"/>
      <c r="N8" s="3"/>
    </row>
    <row r="9" spans="1:14" ht="16.5" customHeight="1" thickBot="1">
      <c r="A9" s="19">
        <v>7</v>
      </c>
      <c r="B9" s="20" t="s">
        <v>16</v>
      </c>
      <c r="C9" s="21" t="s">
        <v>44</v>
      </c>
      <c r="D9" s="74">
        <v>0.21</v>
      </c>
      <c r="E9" s="22" t="s">
        <v>17</v>
      </c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>
        <v>8</v>
      </c>
      <c r="B10" s="5" t="s">
        <v>18</v>
      </c>
      <c r="C10" s="6" t="s">
        <v>19</v>
      </c>
      <c r="D10" s="75">
        <v>18</v>
      </c>
      <c r="E10" s="7" t="s">
        <v>7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4">
        <v>9</v>
      </c>
      <c r="B11" s="5" t="s">
        <v>20</v>
      </c>
      <c r="C11" s="6" t="s">
        <v>21</v>
      </c>
      <c r="D11" s="76">
        <v>1500</v>
      </c>
      <c r="E11" s="7" t="s">
        <v>7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4">
        <v>10</v>
      </c>
      <c r="B12" s="5" t="s">
        <v>22</v>
      </c>
      <c r="C12" s="6" t="s">
        <v>23</v>
      </c>
      <c r="D12" s="76">
        <v>800</v>
      </c>
      <c r="E12" s="7" t="s">
        <v>7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6.5" customHeight="1" thickBot="1">
      <c r="A13" s="4">
        <v>11</v>
      </c>
      <c r="B13" s="5" t="s">
        <v>24</v>
      </c>
      <c r="C13" s="23" t="s">
        <v>45</v>
      </c>
      <c r="D13" s="77">
        <v>0.9</v>
      </c>
      <c r="E13" s="7" t="s">
        <v>17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26.25" thickBot="1">
      <c r="A14" s="80" t="s">
        <v>25</v>
      </c>
      <c r="B14" s="81"/>
      <c r="C14" s="1" t="s">
        <v>2</v>
      </c>
      <c r="D14" s="1" t="s">
        <v>3</v>
      </c>
      <c r="E14" s="2" t="s">
        <v>4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6.5" customHeight="1" thickBot="1">
      <c r="A15" s="24">
        <v>12</v>
      </c>
      <c r="B15" s="25" t="s">
        <v>59</v>
      </c>
      <c r="C15" s="26" t="s">
        <v>46</v>
      </c>
      <c r="D15" s="27">
        <f>D7/D6+0.002</f>
        <v>0.0035476190476190477</v>
      </c>
      <c r="E15" s="28" t="s">
        <v>17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" customHeight="1">
      <c r="A16" s="29">
        <v>13</v>
      </c>
      <c r="B16" s="82" t="s">
        <v>26</v>
      </c>
      <c r="C16" s="30" t="s">
        <v>27</v>
      </c>
      <c r="D16" s="31">
        <f>LOG10(D8/D7)/LOG10(D9/D15)</f>
        <v>0.09040009903918496</v>
      </c>
      <c r="E16" s="32" t="s">
        <v>17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33">
        <v>14</v>
      </c>
      <c r="B17" s="83"/>
      <c r="C17" s="34" t="s">
        <v>28</v>
      </c>
      <c r="D17" s="35">
        <f>D8/9.81/D9^D16</f>
        <v>55.16965821468287</v>
      </c>
      <c r="E17" s="36" t="s">
        <v>17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thickBot="1">
      <c r="A18" s="37">
        <v>15</v>
      </c>
      <c r="B18" s="83"/>
      <c r="C18" s="38" t="s">
        <v>29</v>
      </c>
      <c r="D18" s="39">
        <f>D17*2^(2.59-D16)/(D6/9.81*(2+D16))</f>
        <v>0.006972285081243721</v>
      </c>
      <c r="E18" s="40" t="s">
        <v>17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29">
        <v>16</v>
      </c>
      <c r="B19" s="41" t="s">
        <v>30</v>
      </c>
      <c r="C19" s="30" t="s">
        <v>47</v>
      </c>
      <c r="D19" s="42">
        <f>D12+D10/2</f>
        <v>809</v>
      </c>
      <c r="E19" s="32" t="s">
        <v>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6.5" customHeight="1" thickBot="1">
      <c r="A20" s="43">
        <v>17</v>
      </c>
      <c r="B20" s="44" t="s">
        <v>31</v>
      </c>
      <c r="C20" s="45" t="s">
        <v>48</v>
      </c>
      <c r="D20" s="46">
        <f>D19/D10</f>
        <v>44.94444444444444</v>
      </c>
      <c r="E20" s="47" t="s">
        <v>17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29">
        <v>18</v>
      </c>
      <c r="B21" s="48" t="s">
        <v>32</v>
      </c>
      <c r="C21" s="30" t="s">
        <v>49</v>
      </c>
      <c r="D21" s="49">
        <f>D19/(1+D18*D20^(1-D16))</f>
        <v>661.9474415041918</v>
      </c>
      <c r="E21" s="32" t="s">
        <v>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>
      <c r="A22" s="50">
        <v>19</v>
      </c>
      <c r="B22" s="51" t="s">
        <v>50</v>
      </c>
      <c r="C22" s="52" t="s">
        <v>51</v>
      </c>
      <c r="D22" s="53">
        <f>(D17*D11*D10^(2+D16))/(2^(D16+1)*(2+D16)*D21^D16)*9.81</f>
        <v>42658644.3614117</v>
      </c>
      <c r="E22" s="54" t="s">
        <v>33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8.75">
      <c r="A23" s="55">
        <v>20</v>
      </c>
      <c r="B23" s="56" t="s">
        <v>34</v>
      </c>
      <c r="C23" s="34" t="s">
        <v>52</v>
      </c>
      <c r="D23" s="57">
        <f>ASIN((D5/2)/(D21+D4/2+D10/2))/PI()*180</f>
        <v>12.782675933729069</v>
      </c>
      <c r="E23" s="58" t="s">
        <v>35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6.5" customHeight="1" thickBot="1">
      <c r="A24" s="59">
        <v>21</v>
      </c>
      <c r="B24" s="60" t="s">
        <v>36</v>
      </c>
      <c r="C24" s="61" t="s">
        <v>53</v>
      </c>
      <c r="D24" s="62">
        <f>2*D22/(D21*TAN(D23/180*PI()))</f>
        <v>568099.0527325852</v>
      </c>
      <c r="E24" s="63" t="s">
        <v>37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18.75">
      <c r="A25" s="29">
        <v>22</v>
      </c>
      <c r="B25" s="48" t="s">
        <v>38</v>
      </c>
      <c r="C25" s="30" t="s">
        <v>54</v>
      </c>
      <c r="D25" s="49">
        <f>D13*D21</f>
        <v>595.7526973537726</v>
      </c>
      <c r="E25" s="64" t="s">
        <v>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50">
        <v>23</v>
      </c>
      <c r="B26" s="51" t="s">
        <v>55</v>
      </c>
      <c r="C26" s="52" t="s">
        <v>56</v>
      </c>
      <c r="D26" s="53">
        <f>(D17*D11*D10^(2+D16))/(2^(D16+1)*(2+D16)*D25^D16)*9.81</f>
        <v>43066892.04216405</v>
      </c>
      <c r="E26" s="54" t="s">
        <v>33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55">
        <v>24</v>
      </c>
      <c r="B27" s="56" t="s">
        <v>39</v>
      </c>
      <c r="C27" s="34" t="s">
        <v>57</v>
      </c>
      <c r="D27" s="57">
        <f>ASIN((D5/2)/(D25+D4/2+D10/2))/PI()*180</f>
        <v>13.97282564464183</v>
      </c>
      <c r="E27" s="58" t="s">
        <v>35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30" customHeight="1" thickBot="1">
      <c r="A28" s="65">
        <v>25</v>
      </c>
      <c r="B28" s="66" t="s">
        <v>40</v>
      </c>
      <c r="C28" s="67" t="s">
        <v>58</v>
      </c>
      <c r="D28" s="68">
        <f>2*PI()*D26/(D25*((PI()-D27/180*PI())*TAN(D27/180*PI())+1-1/COS(D27/180*PI())))</f>
        <v>657769.7718304464</v>
      </c>
      <c r="E28" s="69" t="s">
        <v>37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 sheet="1" objects="1" scenarios="1"/>
  <mergeCells count="4">
    <mergeCell ref="A1:E1"/>
    <mergeCell ref="A2:B2"/>
    <mergeCell ref="A14:B14"/>
    <mergeCell ref="B16:B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2016-05-09T12:39:46Z</dcterms:modified>
  <cp:category/>
  <cp:version/>
  <cp:contentType/>
  <cp:contentStatus/>
</cp:coreProperties>
</file>