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240" yWindow="105" windowWidth="14805" windowHeight="8010"/>
  </bookViews>
  <sheets>
    <sheet name="По ГОСТ" sheetId="8" r:id="rId1"/>
    <sheet name="По СТ ЦКБА" sheetId="6" r:id="rId2"/>
    <sheet name="Материалы" sheetId="7" r:id="rId3"/>
  </sheets>
  <definedNames>
    <definedName name="_xlnm.Print_Area" localSheetId="0">'По ГОСТ'!$A$1:$K$33</definedName>
    <definedName name="_xlnm.Print_Area" localSheetId="1">'По СТ ЦКБА'!$A$1:$K$33</definedName>
  </definedNames>
  <calcPr calcId="152511"/>
</workbook>
</file>

<file path=xl/calcChain.xml><?xml version="1.0" encoding="utf-8"?>
<calcChain xmlns="http://schemas.openxmlformats.org/spreadsheetml/2006/main">
  <c r="D40" i="6" l="1"/>
  <c r="D39" i="6"/>
  <c r="D38" i="6"/>
  <c r="D18" i="8"/>
  <c r="D27" i="6" l="1"/>
  <c r="D21" i="6"/>
  <c r="D19" i="6"/>
  <c r="D14" i="6"/>
  <c r="D6" i="6"/>
  <c r="D10" i="8" l="1"/>
  <c r="D4" i="8"/>
  <c r="D3" i="8"/>
  <c r="D3" i="6"/>
  <c r="H32" i="6" s="1"/>
  <c r="D4" i="6"/>
  <c r="D31" i="8" l="1"/>
  <c r="B5" i="8"/>
  <c r="I6" i="8"/>
  <c r="J20" i="8"/>
  <c r="H16" i="8"/>
  <c r="H29" i="8"/>
  <c r="H4" i="8"/>
  <c r="H20" i="8"/>
  <c r="D30" i="8"/>
  <c r="H17" i="8" s="1"/>
  <c r="H27" i="8"/>
  <c r="D24" i="8"/>
  <c r="J4" i="8"/>
  <c r="D8" i="8"/>
  <c r="H11" i="8"/>
  <c r="H13" i="8"/>
  <c r="H19" i="8"/>
  <c r="D25" i="8"/>
  <c r="H31" i="8" s="1"/>
  <c r="H30" i="8"/>
  <c r="H3" i="8"/>
  <c r="H14" i="8"/>
  <c r="D16" i="8"/>
  <c r="I22" i="8"/>
  <c r="H32" i="8"/>
  <c r="D24" i="6"/>
  <c r="H12" i="6" s="1"/>
  <c r="D25" i="6"/>
  <c r="H15" i="6" s="1"/>
  <c r="D30" i="6"/>
  <c r="H17" i="6" s="1"/>
  <c r="H30" i="6"/>
  <c r="I22" i="6"/>
  <c r="H19" i="6"/>
  <c r="H29" i="6"/>
  <c r="H27" i="6"/>
  <c r="H13" i="6"/>
  <c r="H14" i="6"/>
  <c r="H11" i="6"/>
  <c r="H16" i="6"/>
  <c r="J20" i="6"/>
  <c r="I6" i="6"/>
  <c r="J4" i="6"/>
  <c r="H4" i="6"/>
  <c r="H20" i="6"/>
  <c r="H3" i="6"/>
  <c r="D32" i="8" l="1"/>
  <c r="D33" i="8" s="1"/>
  <c r="H28" i="6"/>
  <c r="H33" i="6"/>
  <c r="H31" i="6"/>
  <c r="H33" i="8"/>
  <c r="H28" i="8"/>
  <c r="B7" i="8"/>
  <c r="H12" i="8"/>
  <c r="B28" i="8"/>
  <c r="D9" i="8"/>
  <c r="D11" i="8"/>
  <c r="B22" i="8"/>
  <c r="H15" i="8"/>
  <c r="D12" i="8" l="1"/>
  <c r="D13" i="8" s="1"/>
  <c r="B15" i="8" s="1"/>
  <c r="D17" i="8"/>
  <c r="K33" i="8" s="1"/>
  <c r="D23" i="8"/>
  <c r="D26" i="8" s="1"/>
  <c r="D41" i="8" l="1"/>
  <c r="D36" i="8"/>
  <c r="K32" i="8"/>
  <c r="D29" i="8"/>
  <c r="D20" i="8"/>
  <c r="K17" i="8"/>
  <c r="D35" i="8"/>
  <c r="K15" i="8" l="1"/>
  <c r="K31" i="8"/>
  <c r="K16" i="8"/>
  <c r="D34" i="8"/>
  <c r="D10" i="6"/>
  <c r="I6" i="7"/>
  <c r="J6" i="7"/>
  <c r="P6" i="7"/>
  <c r="Q6" i="7"/>
  <c r="I7" i="7"/>
  <c r="J7" i="7"/>
  <c r="P7" i="7"/>
  <c r="Q7" i="7"/>
  <c r="I8" i="7"/>
  <c r="J8" i="7"/>
  <c r="P8" i="7"/>
  <c r="Q8" i="7"/>
  <c r="I9" i="7"/>
  <c r="J9" i="7"/>
  <c r="P9" i="7"/>
  <c r="Q9" i="7"/>
  <c r="I10" i="7"/>
  <c r="J10" i="7"/>
  <c r="P10" i="7"/>
  <c r="Q10" i="7"/>
  <c r="I11" i="7"/>
  <c r="J11" i="7"/>
  <c r="P11" i="7"/>
  <c r="Q11" i="7"/>
  <c r="I12" i="7"/>
  <c r="J12" i="7"/>
  <c r="P12" i="7"/>
  <c r="Q12" i="7"/>
  <c r="I13" i="7"/>
  <c r="J13" i="7"/>
  <c r="P13" i="7"/>
  <c r="Q13" i="7"/>
  <c r="I14" i="7"/>
  <c r="J14" i="7"/>
  <c r="P14" i="7"/>
  <c r="Q14" i="7"/>
  <c r="I15" i="7"/>
  <c r="J15" i="7"/>
  <c r="P15" i="7"/>
  <c r="Q15" i="7"/>
  <c r="I16" i="7"/>
  <c r="J16" i="7"/>
  <c r="P16" i="7"/>
  <c r="Q16" i="7"/>
  <c r="I17" i="7"/>
  <c r="J17" i="7"/>
  <c r="P17" i="7"/>
  <c r="Q17" i="7"/>
  <c r="I18" i="7"/>
  <c r="J18" i="7"/>
  <c r="P18" i="7"/>
  <c r="Q18" i="7"/>
  <c r="I19" i="7"/>
  <c r="J19" i="7"/>
  <c r="P19" i="7"/>
  <c r="Q19" i="7"/>
  <c r="I20" i="7"/>
  <c r="J20" i="7"/>
  <c r="P20" i="7"/>
  <c r="Q20" i="7"/>
  <c r="I21" i="7"/>
  <c r="J21" i="7"/>
  <c r="P21" i="7"/>
  <c r="Q21" i="7"/>
  <c r="I22" i="7"/>
  <c r="J22" i="7"/>
  <c r="P22" i="7"/>
  <c r="Q22" i="7"/>
  <c r="I23" i="7"/>
  <c r="J23" i="7"/>
  <c r="P23" i="7"/>
  <c r="Q23" i="7"/>
  <c r="I24" i="7"/>
  <c r="J24" i="7"/>
  <c r="K24" i="7"/>
  <c r="L24" i="7"/>
  <c r="M24" i="7"/>
  <c r="P24" i="7"/>
  <c r="Q24" i="7"/>
  <c r="R24" i="7"/>
  <c r="S24" i="7"/>
  <c r="T24" i="7"/>
  <c r="I25" i="7"/>
  <c r="J25" i="7"/>
  <c r="P25" i="7"/>
  <c r="Q25" i="7"/>
  <c r="I26" i="7"/>
  <c r="J26" i="7"/>
  <c r="K26" i="7"/>
  <c r="L26" i="7"/>
  <c r="M26" i="7"/>
  <c r="P26" i="7"/>
  <c r="Q26" i="7"/>
  <c r="R26" i="7"/>
  <c r="S26" i="7"/>
  <c r="T26" i="7"/>
  <c r="I27" i="7"/>
  <c r="J27" i="7"/>
  <c r="P27" i="7"/>
  <c r="Q27" i="7"/>
  <c r="I28" i="7"/>
  <c r="J28" i="7"/>
  <c r="K28" i="7"/>
  <c r="L28" i="7"/>
  <c r="M28" i="7"/>
  <c r="P28" i="7"/>
  <c r="Q28" i="7"/>
  <c r="R28" i="7"/>
  <c r="S28" i="7"/>
  <c r="T28" i="7"/>
  <c r="I29" i="7"/>
  <c r="J29" i="7"/>
  <c r="P29" i="7"/>
  <c r="Q29" i="7"/>
  <c r="I30" i="7"/>
  <c r="J30" i="7"/>
  <c r="K30" i="7"/>
  <c r="L30" i="7"/>
  <c r="M30" i="7"/>
  <c r="P30" i="7"/>
  <c r="Q30" i="7"/>
  <c r="R30" i="7"/>
  <c r="S30" i="7"/>
  <c r="T30" i="7"/>
  <c r="I31" i="7"/>
  <c r="J31" i="7"/>
  <c r="P31" i="7"/>
  <c r="Q31" i="7"/>
  <c r="I32" i="7"/>
  <c r="J32" i="7"/>
  <c r="K32" i="7"/>
  <c r="L32" i="7"/>
  <c r="M32" i="7"/>
  <c r="P32" i="7"/>
  <c r="Q32" i="7"/>
  <c r="R32" i="7"/>
  <c r="S32" i="7"/>
  <c r="T32" i="7"/>
  <c r="I33" i="7"/>
  <c r="J33" i="7"/>
  <c r="P33" i="7"/>
  <c r="Q33" i="7"/>
  <c r="I34" i="7"/>
  <c r="J34" i="7"/>
  <c r="P34" i="7"/>
  <c r="Q34" i="7"/>
  <c r="I35" i="7"/>
  <c r="J35" i="7"/>
  <c r="K35" i="7"/>
  <c r="L35" i="7"/>
  <c r="M35" i="7"/>
  <c r="P35" i="7"/>
  <c r="Q35" i="7"/>
  <c r="R35" i="7"/>
  <c r="S35" i="7"/>
  <c r="T35" i="7"/>
  <c r="I36" i="7"/>
  <c r="J36" i="7"/>
  <c r="K36" i="7"/>
  <c r="L36" i="7"/>
  <c r="M36" i="7"/>
  <c r="P36" i="7"/>
  <c r="Q36" i="7"/>
  <c r="R36" i="7"/>
  <c r="S36" i="7"/>
  <c r="T36" i="7"/>
  <c r="K37" i="7"/>
  <c r="L37" i="7"/>
  <c r="M37" i="7"/>
  <c r="R37" i="7"/>
  <c r="S37" i="7"/>
  <c r="T37" i="7"/>
  <c r="I38" i="7"/>
  <c r="J38" i="7"/>
  <c r="P38" i="7"/>
  <c r="Q38" i="7"/>
  <c r="I39" i="7"/>
  <c r="J39" i="7"/>
  <c r="K39" i="7"/>
  <c r="L39" i="7"/>
  <c r="M39" i="7"/>
  <c r="P39" i="7"/>
  <c r="Q39" i="7"/>
  <c r="R39" i="7"/>
  <c r="S39" i="7"/>
  <c r="T39" i="7"/>
  <c r="I40" i="7"/>
  <c r="J40" i="7"/>
  <c r="K40" i="7"/>
  <c r="L40" i="7"/>
  <c r="M40" i="7"/>
  <c r="P40" i="7"/>
  <c r="Q40" i="7"/>
  <c r="R40" i="7"/>
  <c r="S40" i="7"/>
  <c r="T40" i="7"/>
  <c r="K41" i="7"/>
  <c r="L41" i="7"/>
  <c r="M41" i="7"/>
  <c r="R41" i="7"/>
  <c r="S41" i="7"/>
  <c r="T41" i="7"/>
  <c r="I42" i="7"/>
  <c r="J42" i="7"/>
  <c r="K42" i="7"/>
  <c r="L42" i="7"/>
  <c r="M42" i="7"/>
  <c r="P42" i="7"/>
  <c r="Q42" i="7"/>
  <c r="R42" i="7"/>
  <c r="S42" i="7"/>
  <c r="T42" i="7"/>
  <c r="I43" i="7"/>
  <c r="J43" i="7"/>
  <c r="K43" i="7"/>
  <c r="L43" i="7"/>
  <c r="M43" i="7"/>
  <c r="P43" i="7"/>
  <c r="Q43" i="7"/>
  <c r="R43" i="7"/>
  <c r="S43" i="7"/>
  <c r="T43" i="7"/>
  <c r="K44" i="7"/>
  <c r="L44" i="7"/>
  <c r="M44" i="7"/>
  <c r="R44" i="7"/>
  <c r="S44" i="7"/>
  <c r="T44" i="7"/>
  <c r="I46" i="7"/>
  <c r="J46" i="7"/>
  <c r="K46" i="7"/>
  <c r="L46" i="7"/>
  <c r="M46" i="7"/>
  <c r="P46" i="7"/>
  <c r="Q46" i="7"/>
  <c r="R46" i="7"/>
  <c r="S46" i="7"/>
  <c r="T46" i="7"/>
  <c r="K47" i="7"/>
  <c r="L47" i="7"/>
  <c r="M47" i="7"/>
  <c r="R47" i="7"/>
  <c r="S47" i="7"/>
  <c r="T47" i="7"/>
  <c r="I48" i="7"/>
  <c r="J48" i="7"/>
  <c r="K48" i="7"/>
  <c r="L48" i="7"/>
  <c r="M48" i="7"/>
  <c r="P48" i="7"/>
  <c r="Q48" i="7"/>
  <c r="R48" i="7"/>
  <c r="S48" i="7"/>
  <c r="T48" i="7"/>
  <c r="I49" i="7"/>
  <c r="J49" i="7"/>
  <c r="K49" i="7"/>
  <c r="L49" i="7"/>
  <c r="M49" i="7"/>
  <c r="P49" i="7"/>
  <c r="Q49" i="7"/>
  <c r="R49" i="7"/>
  <c r="S49" i="7"/>
  <c r="T49" i="7"/>
  <c r="K50" i="7"/>
  <c r="L50" i="7"/>
  <c r="M50" i="7"/>
  <c r="R50" i="7"/>
  <c r="S50" i="7"/>
  <c r="T50" i="7"/>
  <c r="R51" i="7"/>
  <c r="S51" i="7"/>
  <c r="T51" i="7"/>
  <c r="Q51" i="7"/>
  <c r="P51" i="7"/>
  <c r="K51" i="7"/>
  <c r="L51" i="7"/>
  <c r="M51" i="7"/>
  <c r="J51" i="7"/>
  <c r="I51" i="7"/>
  <c r="B5" i="6" l="1"/>
  <c r="D8" i="6"/>
  <c r="D9" i="6" s="1"/>
  <c r="D16" i="6"/>
  <c r="D31" i="6"/>
  <c r="D32" i="6" l="1"/>
  <c r="D33" i="6" s="1"/>
  <c r="D11" i="6"/>
  <c r="B28" i="6"/>
  <c r="B22" i="6"/>
  <c r="D23" i="6"/>
  <c r="B7" i="6"/>
  <c r="D17" i="6"/>
  <c r="K17" i="6" l="1"/>
  <c r="K33" i="6"/>
  <c r="D18" i="6"/>
  <c r="D20" i="6" s="1"/>
  <c r="D26" i="6"/>
  <c r="D35" i="6"/>
  <c r="D12" i="6"/>
  <c r="D13" i="6" s="1"/>
  <c r="B15" i="6" s="1"/>
  <c r="D29" i="6"/>
  <c r="D36" i="6" l="1"/>
  <c r="D41" i="6"/>
  <c r="K16" i="6"/>
  <c r="K32" i="6"/>
  <c r="K15" i="6"/>
  <c r="K31" i="6"/>
  <c r="D34" i="6"/>
</calcChain>
</file>

<file path=xl/sharedStrings.xml><?xml version="1.0" encoding="utf-8"?>
<sst xmlns="http://schemas.openxmlformats.org/spreadsheetml/2006/main" count="348" uniqueCount="149">
  <si>
    <t>Н/мм</t>
  </si>
  <si>
    <t>мм</t>
  </si>
  <si>
    <t>-</t>
  </si>
  <si>
    <t>Н</t>
  </si>
  <si>
    <t>F3=</t>
  </si>
  <si>
    <t>H</t>
  </si>
  <si>
    <t>F2=</t>
  </si>
  <si>
    <t>˚</t>
  </si>
  <si>
    <t>Исходные данные и выбор по ходу расчёта</t>
  </si>
  <si>
    <t>G=</t>
  </si>
  <si>
    <t>кг</t>
  </si>
  <si>
    <t>Указания, которые необходимо выполнить</t>
  </si>
  <si>
    <t>i=</t>
  </si>
  <si>
    <t>c=</t>
  </si>
  <si>
    <t>[t]=</t>
  </si>
  <si>
    <t>Класс</t>
  </si>
  <si>
    <t>Задай наружный диаметр пружины</t>
  </si>
  <si>
    <t>d=</t>
  </si>
  <si>
    <t>Жёсткость одного витка пружины</t>
  </si>
  <si>
    <t>Сила пружины при предельно допустимой деформации</t>
  </si>
  <si>
    <t>Предельно допустимая деформация одного витка пружины</t>
  </si>
  <si>
    <t>Предельно допустимый шаг пружины в свободном состоянии</t>
  </si>
  <si>
    <t>Максимальная деформация одного витка пружины</t>
  </si>
  <si>
    <t>Сила пружины при максимальной деформации</t>
  </si>
  <si>
    <t>Сила пружины при рабочей деформации (предварительно)</t>
  </si>
  <si>
    <t>Расчётное число рабочих витков пружины</t>
  </si>
  <si>
    <t>Жёсткость пружины</t>
  </si>
  <si>
    <t>Длина пружины в свободном состоянии</t>
  </si>
  <si>
    <t>Длина пружины при максимальной деформации</t>
  </si>
  <si>
    <t>Сила пружины при рабочей деформации</t>
  </si>
  <si>
    <t>Сила пружины при предварительной деформации</t>
  </si>
  <si>
    <t xml:space="preserve">Полное число витков пружины </t>
  </si>
  <si>
    <t>Угол подъёма витка пружины</t>
  </si>
  <si>
    <t>Длина развёрнутой пружины</t>
  </si>
  <si>
    <t>Масса пружины</t>
  </si>
  <si>
    <t>Касательные напряжения при рабочей деформации</t>
  </si>
  <si>
    <t>Касательные напряжения при максимальной деформации</t>
  </si>
  <si>
    <t>Класс, марка</t>
  </si>
  <si>
    <t xml:space="preserve">Rm min, МПа </t>
  </si>
  <si>
    <t>2, 2А</t>
  </si>
  <si>
    <t>I-3</t>
  </si>
  <si>
    <t>II-3</t>
  </si>
  <si>
    <t>I-4</t>
  </si>
  <si>
    <t>II-4</t>
  </si>
  <si>
    <t>III-2</t>
  </si>
  <si>
    <t>III-3</t>
  </si>
  <si>
    <t>I-1</t>
  </si>
  <si>
    <t>I-2</t>
  </si>
  <si>
    <t>II-1</t>
  </si>
  <si>
    <t>II-2</t>
  </si>
  <si>
    <t>Проволока
ГОСТ 9389</t>
  </si>
  <si>
    <t>Проволока
ГОСТ 1071</t>
  </si>
  <si>
    <t>Задай шаг пружины в свободном состоянии</t>
  </si>
  <si>
    <t>t=</t>
  </si>
  <si>
    <t>Задай длину пружины при рабочей деформации</t>
  </si>
  <si>
    <t>n=</t>
  </si>
  <si>
    <t>Задай длину пружины при предварительной деформации</t>
  </si>
  <si>
    <t>d, мм</t>
  </si>
  <si>
    <t>Выбери класс-разряд пружины и ГОСТ на заготовку</t>
  </si>
  <si>
    <t>Предельно допустимые касательные напряжения</t>
  </si>
  <si>
    <t>α=</t>
  </si>
  <si>
    <r>
      <t>D</t>
    </r>
    <r>
      <rPr>
        <b/>
        <i/>
        <vertAlign val="subscript"/>
        <sz val="11"/>
        <rFont val="Times New Roman"/>
        <family val="1"/>
        <charset val="204"/>
      </rPr>
      <t>1</t>
    </r>
    <r>
      <rPr>
        <b/>
        <i/>
        <sz val="11"/>
        <rFont val="Times New Roman"/>
        <family val="1"/>
        <charset val="204"/>
      </rPr>
      <t>=</t>
    </r>
  </si>
  <si>
    <r>
      <t>[τ</t>
    </r>
    <r>
      <rPr>
        <vertAlign val="sub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]=</t>
    </r>
  </si>
  <si>
    <r>
      <t>Н/мм</t>
    </r>
    <r>
      <rPr>
        <vertAlign val="superscript"/>
        <sz val="11"/>
        <rFont val="Times New Roman"/>
        <family val="1"/>
        <charset val="204"/>
      </rPr>
      <t>2</t>
    </r>
  </si>
  <si>
    <r>
      <t>c</t>
    </r>
    <r>
      <rPr>
        <vertAlign val="sub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=</t>
    </r>
  </si>
  <si>
    <r>
      <t>[F</t>
    </r>
    <r>
      <rPr>
        <vertAlign val="sub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]=</t>
    </r>
  </si>
  <si>
    <r>
      <t>[s</t>
    </r>
    <r>
      <rPr>
        <vertAlign val="sub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']=</t>
    </r>
  </si>
  <si>
    <r>
      <t>s</t>
    </r>
    <r>
      <rPr>
        <vertAlign val="sub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'=</t>
    </r>
  </si>
  <si>
    <r>
      <t>F</t>
    </r>
    <r>
      <rPr>
        <b/>
        <i/>
        <vertAlign val="subscript"/>
        <sz val="11"/>
        <rFont val="Times New Roman"/>
        <family val="1"/>
        <charset val="204"/>
      </rPr>
      <t>3</t>
    </r>
    <r>
      <rPr>
        <b/>
        <i/>
        <sz val="11"/>
        <rFont val="Times New Roman"/>
        <family val="1"/>
        <charset val="204"/>
      </rPr>
      <t>=</t>
    </r>
  </si>
  <si>
    <r>
      <t>F</t>
    </r>
    <r>
      <rPr>
        <vertAlign val="sub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≈</t>
    </r>
  </si>
  <si>
    <r>
      <t>L</t>
    </r>
    <r>
      <rPr>
        <b/>
        <i/>
        <vertAlign val="subscript"/>
        <sz val="11"/>
        <rFont val="Times New Roman"/>
        <family val="1"/>
        <charset val="204"/>
      </rPr>
      <t>2</t>
    </r>
    <r>
      <rPr>
        <b/>
        <i/>
        <sz val="11"/>
        <rFont val="Times New Roman"/>
        <family val="1"/>
        <charset val="204"/>
      </rPr>
      <t>=</t>
    </r>
  </si>
  <si>
    <r>
      <t>n</t>
    </r>
    <r>
      <rPr>
        <vertAlign val="subscript"/>
        <sz val="11"/>
        <rFont val="Times New Roman"/>
        <family val="1"/>
        <charset val="204"/>
      </rPr>
      <t>расч</t>
    </r>
    <r>
      <rPr>
        <sz val="11"/>
        <rFont val="Times New Roman"/>
        <family val="1"/>
        <charset val="204"/>
      </rPr>
      <t>=</t>
    </r>
  </si>
  <si>
    <r>
      <t>L</t>
    </r>
    <r>
      <rPr>
        <b/>
        <i/>
        <vertAlign val="subscript"/>
        <sz val="11"/>
        <rFont val="Times New Roman"/>
        <family val="1"/>
        <charset val="204"/>
      </rPr>
      <t>0</t>
    </r>
    <r>
      <rPr>
        <b/>
        <i/>
        <sz val="11"/>
        <rFont val="Times New Roman"/>
        <family val="1"/>
        <charset val="204"/>
      </rPr>
      <t>=</t>
    </r>
  </si>
  <si>
    <r>
      <t>L</t>
    </r>
    <r>
      <rPr>
        <b/>
        <i/>
        <vertAlign val="subscript"/>
        <sz val="11"/>
        <rFont val="Times New Roman"/>
        <family val="1"/>
        <charset val="204"/>
      </rPr>
      <t>3</t>
    </r>
    <r>
      <rPr>
        <b/>
        <i/>
        <sz val="11"/>
        <rFont val="Times New Roman"/>
        <family val="1"/>
        <charset val="204"/>
      </rPr>
      <t>=</t>
    </r>
  </si>
  <si>
    <r>
      <t>F</t>
    </r>
    <r>
      <rPr>
        <b/>
        <i/>
        <vertAlign val="subscript"/>
        <sz val="11"/>
        <rFont val="Times New Roman"/>
        <family val="1"/>
        <charset val="204"/>
      </rPr>
      <t>2</t>
    </r>
    <r>
      <rPr>
        <b/>
        <i/>
        <sz val="11"/>
        <rFont val="Times New Roman"/>
        <family val="1"/>
        <charset val="204"/>
      </rPr>
      <t>=</t>
    </r>
  </si>
  <si>
    <r>
      <t>L</t>
    </r>
    <r>
      <rPr>
        <b/>
        <i/>
        <vertAlign val="subscript"/>
        <sz val="11"/>
        <rFont val="Times New Roman"/>
        <family val="1"/>
        <charset val="204"/>
      </rPr>
      <t>1</t>
    </r>
    <r>
      <rPr>
        <b/>
        <i/>
        <sz val="11"/>
        <rFont val="Times New Roman"/>
        <family val="1"/>
        <charset val="204"/>
      </rPr>
      <t>=</t>
    </r>
  </si>
  <si>
    <r>
      <t>F</t>
    </r>
    <r>
      <rPr>
        <b/>
        <i/>
        <vertAlign val="subscript"/>
        <sz val="11"/>
        <rFont val="Times New Roman"/>
        <family val="1"/>
        <charset val="204"/>
      </rPr>
      <t>1</t>
    </r>
    <r>
      <rPr>
        <b/>
        <i/>
        <sz val="11"/>
        <rFont val="Times New Roman"/>
        <family val="1"/>
        <charset val="204"/>
      </rPr>
      <t>=</t>
    </r>
  </si>
  <si>
    <r>
      <t>n</t>
    </r>
    <r>
      <rPr>
        <b/>
        <i/>
        <vertAlign val="subscript"/>
        <sz val="11"/>
        <rFont val="Times New Roman"/>
        <family val="1"/>
        <charset val="204"/>
      </rPr>
      <t>1</t>
    </r>
    <r>
      <rPr>
        <b/>
        <i/>
        <sz val="11"/>
        <rFont val="Times New Roman"/>
        <family val="1"/>
        <charset val="204"/>
      </rPr>
      <t>=</t>
    </r>
  </si>
  <si>
    <r>
      <t>L</t>
    </r>
    <r>
      <rPr>
        <vertAlign val="subscript"/>
        <sz val="11"/>
        <rFont val="Times New Roman"/>
        <family val="1"/>
        <charset val="204"/>
      </rPr>
      <t>разв</t>
    </r>
    <r>
      <rPr>
        <sz val="11"/>
        <rFont val="Times New Roman"/>
        <family val="1"/>
        <charset val="204"/>
      </rPr>
      <t>=</t>
    </r>
  </si>
  <si>
    <r>
      <rPr>
        <sz val="11"/>
        <rFont val="Calibri"/>
        <family val="2"/>
        <charset val="204"/>
      </rPr>
      <t>τ</t>
    </r>
    <r>
      <rPr>
        <vertAlign val="sub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=</t>
    </r>
  </si>
  <si>
    <r>
      <rPr>
        <sz val="11"/>
        <rFont val="Calibri"/>
        <family val="2"/>
        <charset val="204"/>
      </rPr>
      <t>τ</t>
    </r>
    <r>
      <rPr>
        <vertAlign val="sub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=</t>
    </r>
  </si>
  <si>
    <t>август 2024г.</t>
  </si>
  <si>
    <t>Выбери диаметр проволоки (прутка)</t>
  </si>
  <si>
    <t>1А</t>
  </si>
  <si>
    <t>1Б</t>
  </si>
  <si>
    <t>2А и 2Б</t>
  </si>
  <si>
    <t>I-2 ГОСТ9389 класс 2 и 2А (d=0,2-5,0)</t>
  </si>
  <si>
    <t xml:space="preserve">I-2 ГОСТ1071 класс 1А (d=1,2-5,0) </t>
  </si>
  <si>
    <t>I-2 ГОСТ1071 класс 1А (d=1,2-5,0)</t>
  </si>
  <si>
    <t>I-2 ГОСТ1071 класс 1Б (d=1,2-5,0)</t>
  </si>
  <si>
    <t>I-2 ГОСТ1071 класс 2А и 2Б (d=1,2-5,0)</t>
  </si>
  <si>
    <t>I-3 ГОСТ14963 (d=3,0-12,0)</t>
  </si>
  <si>
    <t>I-4 ГОСТ2590 (d=14-70)</t>
  </si>
  <si>
    <t>I-1 ГОСТ9389 класс 1 (d=0,2-5,0)</t>
  </si>
  <si>
    <t>II-1 ГОСТ9389 класс 1 (d=0,2-5,0)</t>
  </si>
  <si>
    <t>II-2 ГОСТ9389 класс 2 и 2А (d=0,2-5,0)</t>
  </si>
  <si>
    <t>II-2 ГОСТ1071 класс 1А (d=1,2-5,0)</t>
  </si>
  <si>
    <t>II-2 ГОСТ1071 класс 1Б (d=1,2-5,0)</t>
  </si>
  <si>
    <t>II-2 ГОСТ1071 класс 2А и 2Б (d=1,2-5,0)</t>
  </si>
  <si>
    <t>II-1 ГОСТ9389  класс 1 (d=0,2-5,0)</t>
  </si>
  <si>
    <t>II-3 ГОСТ14963 (d=3,0-12,0)</t>
  </si>
  <si>
    <t>II-3 ГОСТ2771 (d=3,0-12,0)</t>
  </si>
  <si>
    <t>II-4 ГОСТ 2590 (d=14-70)</t>
  </si>
  <si>
    <t>III-2 ГОСТ14963 (d=3,0-12,0)</t>
  </si>
  <si>
    <t>III-3 ГОСТ2590 (d=14-25)</t>
  </si>
  <si>
    <t>Диаметр заготовки (проволоки, прутка)</t>
  </si>
  <si>
    <t xml:space="preserve">Класс-разряд пружины, ГОСТ на заготовку (проволоку, круг) и диапазон диаметров d </t>
  </si>
  <si>
    <r>
      <t>[</t>
    </r>
    <r>
      <rPr>
        <b/>
        <sz val="12"/>
        <rFont val="Calibri"/>
        <family val="2"/>
        <charset val="204"/>
      </rPr>
      <t>τ</t>
    </r>
    <r>
      <rPr>
        <b/>
        <vertAlign val="subscript"/>
        <sz val="12"/>
        <rFont val="Calibri"/>
        <family val="2"/>
        <charset val="204"/>
      </rPr>
      <t>3</t>
    </r>
    <r>
      <rPr>
        <b/>
        <sz val="12"/>
        <rFont val="Calibri"/>
        <family val="2"/>
        <charset val="204"/>
      </rPr>
      <t>], МПа</t>
    </r>
  </si>
  <si>
    <r>
      <t>Индекс пружины (4</t>
    </r>
    <r>
      <rPr>
        <sz val="11"/>
        <rFont val="Calibri"/>
        <family val="2"/>
        <charset val="204"/>
      </rPr>
      <t>≤</t>
    </r>
    <r>
      <rPr>
        <sz val="11"/>
        <rFont val="Times New Roman"/>
        <family val="1"/>
        <charset val="204"/>
      </rPr>
      <t>i</t>
    </r>
    <r>
      <rPr>
        <sz val="11"/>
        <rFont val="Calibri"/>
        <family val="2"/>
        <charset val="204"/>
      </rPr>
      <t>≤</t>
    </r>
    <r>
      <rPr>
        <sz val="11"/>
        <rFont val="Times New Roman"/>
        <family val="1"/>
        <charset val="204"/>
      </rPr>
      <t>12)</t>
    </r>
  </si>
  <si>
    <t>Критическая скорость перемещения подвижного конца пружины</t>
  </si>
  <si>
    <r>
      <rPr>
        <sz val="11"/>
        <rFont val="Calibri"/>
        <family val="2"/>
        <charset val="204"/>
      </rPr>
      <t>ν</t>
    </r>
    <r>
      <rPr>
        <vertAlign val="subscript"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>=</t>
    </r>
  </si>
  <si>
    <t>м/с</t>
  </si>
  <si>
    <t>Результаты расчётов</t>
  </si>
  <si>
    <t>m=</t>
  </si>
  <si>
    <t>Модуль сдвига пружинной стали</t>
  </si>
  <si>
    <t>Плотность проволоки (прутка)</t>
  </si>
  <si>
    <t>Крайние витки поджаты на 3/4 и зашлифованы на 3/4 дуги окружности</t>
  </si>
  <si>
    <t>Крайние витки полностью поджаты и зашлифованы на 3/4 дуги окружности</t>
  </si>
  <si>
    <r>
      <t>D</t>
    </r>
    <r>
      <rPr>
        <b/>
        <vertAlign val="subscript"/>
        <sz val="10"/>
        <rFont val="Times New Roman"/>
        <family val="1"/>
        <charset val="204"/>
      </rPr>
      <t>1</t>
    </r>
    <r>
      <rPr>
        <b/>
        <sz val="10"/>
        <rFont val="Times New Roman"/>
        <family val="1"/>
        <charset val="204"/>
      </rPr>
      <t>=</t>
    </r>
  </si>
  <si>
    <r>
      <t>L</t>
    </r>
    <r>
      <rPr>
        <b/>
        <vertAlign val="subscript"/>
        <sz val="10"/>
        <rFont val="Times New Roman"/>
        <family val="1"/>
        <charset val="204"/>
      </rPr>
      <t>0</t>
    </r>
    <r>
      <rPr>
        <b/>
        <sz val="10"/>
        <rFont val="Times New Roman"/>
        <family val="1"/>
        <charset val="204"/>
      </rPr>
      <t>=</t>
    </r>
  </si>
  <si>
    <r>
      <t>L</t>
    </r>
    <r>
      <rPr>
        <b/>
        <vertAlign val="subscript"/>
        <sz val="10"/>
        <rFont val="Times New Roman"/>
        <family val="1"/>
        <charset val="204"/>
      </rPr>
      <t>1</t>
    </r>
    <r>
      <rPr>
        <b/>
        <sz val="10"/>
        <rFont val="Times New Roman"/>
        <family val="1"/>
        <charset val="204"/>
      </rPr>
      <t>=</t>
    </r>
  </si>
  <si>
    <r>
      <t>L</t>
    </r>
    <r>
      <rPr>
        <b/>
        <vertAlign val="subscript"/>
        <sz val="10"/>
        <rFont val="Times New Roman"/>
        <family val="1"/>
        <charset val="204"/>
      </rPr>
      <t>2</t>
    </r>
    <r>
      <rPr>
        <b/>
        <sz val="10"/>
        <rFont val="Times New Roman"/>
        <family val="1"/>
        <charset val="204"/>
      </rPr>
      <t>=</t>
    </r>
  </si>
  <si>
    <r>
      <t>L</t>
    </r>
    <r>
      <rPr>
        <b/>
        <vertAlign val="subscript"/>
        <sz val="10"/>
        <rFont val="Times New Roman"/>
        <family val="1"/>
        <charset val="204"/>
      </rPr>
      <t>3</t>
    </r>
    <r>
      <rPr>
        <b/>
        <sz val="10"/>
        <rFont val="Times New Roman"/>
        <family val="1"/>
        <charset val="204"/>
      </rPr>
      <t>=</t>
    </r>
  </si>
  <si>
    <r>
      <t>n</t>
    </r>
    <r>
      <rPr>
        <b/>
        <vertAlign val="subscript"/>
        <sz val="10"/>
        <rFont val="Times New Roman"/>
        <family val="1"/>
        <charset val="204"/>
      </rPr>
      <t>1</t>
    </r>
    <r>
      <rPr>
        <b/>
        <sz val="10"/>
        <rFont val="Times New Roman"/>
        <family val="1"/>
        <charset val="204"/>
      </rPr>
      <t>=</t>
    </r>
  </si>
  <si>
    <r>
      <t>F</t>
    </r>
    <r>
      <rPr>
        <b/>
        <vertAlign val="subscript"/>
        <sz val="10"/>
        <rFont val="Times New Roman"/>
        <family val="1"/>
        <charset val="204"/>
      </rPr>
      <t>1</t>
    </r>
    <r>
      <rPr>
        <b/>
        <sz val="10"/>
        <rFont val="Times New Roman"/>
        <family val="1"/>
        <charset val="204"/>
      </rPr>
      <t>=</t>
    </r>
  </si>
  <si>
    <t>3d/4=</t>
  </si>
  <si>
    <t>d/4=</t>
  </si>
  <si>
    <t>d/2=</t>
  </si>
  <si>
    <r>
      <t>F</t>
    </r>
    <r>
      <rPr>
        <b/>
        <vertAlign val="subscript"/>
        <sz val="10"/>
        <rFont val="Times New Roman"/>
        <family val="1"/>
        <charset val="204"/>
      </rPr>
      <t>2</t>
    </r>
    <r>
      <rPr>
        <b/>
        <sz val="10"/>
        <rFont val="Times New Roman"/>
        <family val="1"/>
        <charset val="204"/>
      </rPr>
      <t>=</t>
    </r>
  </si>
  <si>
    <r>
      <t>F</t>
    </r>
    <r>
      <rPr>
        <b/>
        <vertAlign val="subscript"/>
        <sz val="10"/>
        <rFont val="Times New Roman"/>
        <family val="1"/>
        <charset val="204"/>
      </rPr>
      <t>3</t>
    </r>
    <r>
      <rPr>
        <b/>
        <sz val="10"/>
        <rFont val="Times New Roman"/>
        <family val="1"/>
        <charset val="204"/>
      </rPr>
      <t>=</t>
    </r>
  </si>
  <si>
    <r>
      <t>кг/м</t>
    </r>
    <r>
      <rPr>
        <vertAlign val="superscript"/>
        <sz val="11"/>
        <rFont val="Times New Roman"/>
        <family val="1"/>
        <charset val="204"/>
      </rPr>
      <t>3</t>
    </r>
  </si>
  <si>
    <t>Пружины I и II класса</t>
  </si>
  <si>
    <t>Пружины III класса</t>
  </si>
  <si>
    <r>
      <t>n</t>
    </r>
    <r>
      <rPr>
        <b/>
        <vertAlign val="subscript"/>
        <sz val="10"/>
        <rFont val="Times New Roman"/>
        <family val="1"/>
        <charset val="204"/>
      </rPr>
      <t>2</t>
    </r>
    <r>
      <rPr>
        <b/>
        <sz val="10"/>
        <rFont val="Times New Roman"/>
        <family val="1"/>
        <charset val="204"/>
      </rPr>
      <t>=2; n</t>
    </r>
    <r>
      <rPr>
        <b/>
        <vertAlign val="subscript"/>
        <sz val="10"/>
        <rFont val="Times New Roman"/>
        <family val="1"/>
        <charset val="204"/>
      </rPr>
      <t>3</t>
    </r>
    <r>
      <rPr>
        <b/>
        <sz val="10"/>
        <rFont val="Times New Roman"/>
        <family val="1"/>
        <charset val="204"/>
      </rPr>
      <t>=1,5</t>
    </r>
  </si>
  <si>
    <r>
      <t>n</t>
    </r>
    <r>
      <rPr>
        <b/>
        <vertAlign val="subscript"/>
        <sz val="10"/>
        <rFont val="Times New Roman"/>
        <family val="1"/>
        <charset val="204"/>
      </rPr>
      <t>2</t>
    </r>
    <r>
      <rPr>
        <b/>
        <sz val="10"/>
        <rFont val="Times New Roman"/>
        <family val="1"/>
        <charset val="204"/>
      </rPr>
      <t>=n</t>
    </r>
    <r>
      <rPr>
        <b/>
        <vertAlign val="subscript"/>
        <sz val="10"/>
        <rFont val="Times New Roman"/>
        <family val="1"/>
        <charset val="204"/>
      </rPr>
      <t>3</t>
    </r>
    <r>
      <rPr>
        <b/>
        <sz val="10"/>
        <rFont val="Times New Roman"/>
        <family val="1"/>
        <charset val="204"/>
      </rPr>
      <t>=1,5</t>
    </r>
  </si>
  <si>
    <t>Константы, используемые в расчете:</t>
  </si>
  <si>
    <t>шт</t>
  </si>
  <si>
    <t>Задай число рабочих витков пружины</t>
  </si>
  <si>
    <r>
      <t>Относительный инерционный зазор</t>
    </r>
    <r>
      <rPr>
        <sz val="9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(δ≈0,05...0,40; δ</t>
    </r>
    <r>
      <rPr>
        <vertAlign val="subscript"/>
        <sz val="10"/>
        <rFont val="Times New Roman"/>
        <family val="1"/>
        <charset val="204"/>
      </rPr>
      <t>оптим</t>
    </r>
    <r>
      <rPr>
        <sz val="10"/>
        <rFont val="Times New Roman"/>
        <family val="1"/>
        <charset val="204"/>
      </rPr>
      <t>≈0,20…0,25)</t>
    </r>
  </si>
  <si>
    <r>
      <t>n</t>
    </r>
    <r>
      <rPr>
        <b/>
        <i/>
        <vertAlign val="subscript"/>
        <sz val="11"/>
        <rFont val="Times New Roman"/>
        <family val="1"/>
        <charset val="204"/>
      </rPr>
      <t>2</t>
    </r>
    <r>
      <rPr>
        <b/>
        <sz val="11"/>
        <rFont val="Calibri"/>
        <family val="2"/>
        <charset val="204"/>
      </rPr>
      <t>/</t>
    </r>
    <r>
      <rPr>
        <b/>
        <i/>
        <sz val="11"/>
        <rFont val="Times New Roman"/>
        <family val="1"/>
        <charset val="204"/>
      </rPr>
      <t>n</t>
    </r>
    <r>
      <rPr>
        <b/>
        <i/>
        <vertAlign val="subscript"/>
        <sz val="11"/>
        <rFont val="Times New Roman"/>
        <family val="1"/>
        <charset val="204"/>
      </rPr>
      <t>3</t>
    </r>
    <r>
      <rPr>
        <b/>
        <i/>
        <sz val="11"/>
        <rFont val="Times New Roman"/>
        <family val="1"/>
        <charset val="204"/>
      </rPr>
      <t>=</t>
    </r>
  </si>
  <si>
    <t>1,5/1,5</t>
  </si>
  <si>
    <t>2,0/1,5</t>
  </si>
  <si>
    <t>Выбери число поджатых/зашлифованных крайних витков</t>
  </si>
  <si>
    <t>ρ=</t>
  </si>
  <si>
    <r>
      <rPr>
        <sz val="11"/>
        <rFont val="Calibri"/>
        <family val="2"/>
        <charset val="204"/>
      </rPr>
      <t>δ</t>
    </r>
    <r>
      <rPr>
        <vertAlign val="subscript"/>
        <sz val="11"/>
        <rFont val="Calibri"/>
        <family val="2"/>
        <charset val="204"/>
      </rPr>
      <t>факт</t>
    </r>
    <r>
      <rPr>
        <sz val="11"/>
        <rFont val="Times New Roman"/>
        <family val="1"/>
        <charset val="204"/>
      </rPr>
      <t>=</t>
    </r>
  </si>
  <si>
    <t>ГОСТ13764-86:</t>
  </si>
  <si>
    <r>
      <t xml:space="preserve">Расчёт пружины сжатия </t>
    </r>
    <r>
      <rPr>
        <b/>
        <u/>
        <sz val="8"/>
        <color indexed="20"/>
        <rFont val="Arial Cyr"/>
        <charset val="204"/>
      </rPr>
      <t>(ГОСТ 13765-86)</t>
    </r>
  </si>
  <si>
    <r>
      <t xml:space="preserve">Расчёт пружины сжатия </t>
    </r>
    <r>
      <rPr>
        <b/>
        <u/>
        <sz val="8"/>
        <color indexed="20"/>
        <rFont val="Arial Cyr"/>
        <charset val="204"/>
      </rPr>
      <t>(СТ ЦКБА 044-2010)</t>
    </r>
  </si>
  <si>
    <r>
      <rPr>
        <sz val="11"/>
        <rFont val="Calibri"/>
        <family val="2"/>
        <charset val="204"/>
      </rPr>
      <t>δ</t>
    </r>
    <r>
      <rPr>
        <vertAlign val="subscript"/>
        <sz val="11"/>
        <rFont val="Calibri"/>
        <family val="2"/>
        <charset val="204"/>
      </rPr>
      <t>план</t>
    </r>
    <r>
      <rPr>
        <sz val="11"/>
        <rFont val="Times New Roman"/>
        <family val="1"/>
        <charset val="204"/>
      </rPr>
      <t>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</si>
</sst>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00"/>
    <numFmt numFmtId="166" formatCode="#,##0.0"/>
    <numFmt numFmtId="167" formatCode="#,##0.000000"/>
    <numFmt numFmtId="168" formatCode="#,##0.0000"/>
  </numFmts>
  <fonts count="3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u/>
      <sz val="16"/>
      <color indexed="20"/>
      <name val="Arial Cyr"/>
      <family val="2"/>
      <charset val="204"/>
    </font>
    <font>
      <b/>
      <u/>
      <sz val="16"/>
      <color indexed="14"/>
      <name val="Arial Cyr"/>
      <family val="2"/>
      <charset val="204"/>
    </font>
    <font>
      <b/>
      <u/>
      <sz val="16"/>
      <color indexed="57"/>
      <name val="Arial Cyr"/>
      <family val="2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vertAlign val="sub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u/>
      <sz val="8"/>
      <color indexed="20"/>
      <name val="Arial Cyr"/>
      <charset val="204"/>
    </font>
    <font>
      <b/>
      <u/>
      <sz val="8"/>
      <color indexed="20"/>
      <name val="Arial Cyr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</font>
    <font>
      <b/>
      <vertAlign val="subscript"/>
      <sz val="12"/>
      <name val="Calibri"/>
      <family val="2"/>
      <charset val="204"/>
    </font>
    <font>
      <b/>
      <sz val="12"/>
      <name val="Arial Cyr"/>
      <charset val="204"/>
    </font>
    <font>
      <b/>
      <sz val="10"/>
      <name val="Times New Roman"/>
      <family val="1"/>
      <charset val="204"/>
    </font>
    <font>
      <b/>
      <vertAlign val="subscript"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9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color theme="0"/>
      <name val="Times New Roman"/>
      <family val="1"/>
      <charset val="204"/>
    </font>
    <font>
      <b/>
      <sz val="10"/>
      <color theme="0"/>
      <name val="Arial Cyr"/>
      <charset val="204"/>
    </font>
    <font>
      <b/>
      <sz val="11"/>
      <color rgb="FF0070C0"/>
      <name val="Times New Roman"/>
      <family val="1"/>
      <charset val="204"/>
    </font>
    <font>
      <vertAlign val="subscript"/>
      <sz val="11"/>
      <name val="Calibri"/>
      <family val="2"/>
      <charset val="204"/>
    </font>
    <font>
      <b/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9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6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/>
    <xf numFmtId="0" fontId="1" fillId="0" borderId="0" xfId="1" applyFill="1"/>
    <xf numFmtId="0" fontId="6" fillId="0" borderId="14" xfId="0" applyNumberFormat="1" applyFont="1" applyFill="1" applyBorder="1" applyAlignment="1" applyProtection="1">
      <alignment horizontal="center"/>
    </xf>
    <xf numFmtId="0" fontId="6" fillId="0" borderId="0" xfId="1" applyFont="1"/>
    <xf numFmtId="0" fontId="6" fillId="0" borderId="14" xfId="0" applyNumberFormat="1" applyFont="1" applyFill="1" applyBorder="1" applyAlignment="1" applyProtection="1"/>
    <xf numFmtId="0" fontId="6" fillId="0" borderId="14" xfId="0" applyNumberFormat="1" applyFont="1" applyFill="1" applyBorder="1" applyAlignment="1" applyProtection="1">
      <alignment vertical="top"/>
    </xf>
    <xf numFmtId="4" fontId="6" fillId="0" borderId="15" xfId="0" applyNumberFormat="1" applyFont="1" applyFill="1" applyBorder="1" applyAlignment="1" applyProtection="1"/>
    <xf numFmtId="4" fontId="6" fillId="0" borderId="15" xfId="0" applyNumberFormat="1" applyFont="1" applyFill="1" applyBorder="1" applyAlignment="1" applyProtection="1">
      <alignment horizontal="center"/>
    </xf>
    <xf numFmtId="0" fontId="6" fillId="0" borderId="14" xfId="1" applyFont="1" applyBorder="1"/>
    <xf numFmtId="0" fontId="1" fillId="0" borderId="14" xfId="1" applyBorder="1"/>
    <xf numFmtId="0" fontId="6" fillId="0" borderId="14" xfId="1" applyFont="1" applyBorder="1" applyAlignment="1">
      <alignment horizontal="center"/>
    </xf>
    <xf numFmtId="0" fontId="6" fillId="0" borderId="14" xfId="1" applyFont="1" applyFill="1" applyBorder="1"/>
    <xf numFmtId="3" fontId="6" fillId="0" borderId="14" xfId="1" applyNumberFormat="1" applyFont="1" applyBorder="1"/>
    <xf numFmtId="3" fontId="6" fillId="0" borderId="14" xfId="1" applyNumberFormat="1" applyFont="1" applyFill="1" applyBorder="1"/>
    <xf numFmtId="3" fontId="1" fillId="0" borderId="14" xfId="1" applyNumberFormat="1" applyBorder="1"/>
    <xf numFmtId="0" fontId="6" fillId="2" borderId="14" xfId="1" applyFont="1" applyFill="1" applyBorder="1" applyAlignment="1">
      <alignment horizontal="center"/>
    </xf>
    <xf numFmtId="0" fontId="6" fillId="0" borderId="14" xfId="1" applyFont="1" applyFill="1" applyBorder="1" applyAlignment="1">
      <alignment horizontal="center"/>
    </xf>
    <xf numFmtId="0" fontId="6" fillId="0" borderId="16" xfId="1" applyFont="1" applyBorder="1" applyAlignment="1">
      <alignment horizontal="center" textRotation="90"/>
    </xf>
    <xf numFmtId="0" fontId="6" fillId="0" borderId="17" xfId="1" applyFont="1" applyBorder="1" applyAlignment="1">
      <alignment horizontal="center" textRotation="90"/>
    </xf>
    <xf numFmtId="0" fontId="6" fillId="0" borderId="18" xfId="1" applyFont="1" applyBorder="1" applyAlignment="1">
      <alignment horizontal="center" textRotation="90"/>
    </xf>
    <xf numFmtId="0" fontId="6" fillId="0" borderId="14" xfId="1" applyFont="1" applyBorder="1" applyAlignment="1">
      <alignment horizontal="left"/>
    </xf>
    <xf numFmtId="0" fontId="9" fillId="3" borderId="3" xfId="1" applyFont="1" applyFill="1" applyBorder="1" applyAlignment="1">
      <alignment horizontal="center"/>
    </xf>
    <xf numFmtId="0" fontId="7" fillId="3" borderId="4" xfId="1" applyFont="1" applyFill="1" applyBorder="1" applyAlignment="1"/>
    <xf numFmtId="0" fontId="7" fillId="7" borderId="6" xfId="1" applyFont="1" applyFill="1" applyBorder="1" applyAlignment="1">
      <alignment wrapText="1"/>
    </xf>
    <xf numFmtId="0" fontId="9" fillId="3" borderId="7" xfId="1" applyFont="1" applyFill="1" applyBorder="1" applyAlignment="1">
      <alignment horizontal="center"/>
    </xf>
    <xf numFmtId="0" fontId="10" fillId="3" borderId="0" xfId="1" applyFont="1" applyFill="1" applyBorder="1" applyAlignment="1"/>
    <xf numFmtId="0" fontId="10" fillId="3" borderId="8" xfId="1" applyFont="1" applyFill="1" applyBorder="1"/>
    <xf numFmtId="0" fontId="7" fillId="5" borderId="7" xfId="1" applyFont="1" applyFill="1" applyBorder="1" applyAlignment="1">
      <alignment horizontal="center"/>
    </xf>
    <xf numFmtId="0" fontId="7" fillId="5" borderId="0" xfId="1" applyFont="1" applyFill="1" applyBorder="1" applyAlignment="1"/>
    <xf numFmtId="0" fontId="7" fillId="5" borderId="8" xfId="1" applyFont="1" applyFill="1" applyBorder="1"/>
    <xf numFmtId="0" fontId="7" fillId="2" borderId="7" xfId="1" applyFont="1" applyFill="1" applyBorder="1" applyAlignment="1">
      <alignment horizont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vertical="center" wrapText="1"/>
    </xf>
    <xf numFmtId="0" fontId="9" fillId="5" borderId="7" xfId="1" applyFont="1" applyFill="1" applyBorder="1" applyAlignment="1">
      <alignment horizontal="center"/>
    </xf>
    <xf numFmtId="0" fontId="10" fillId="5" borderId="0" xfId="1" applyFont="1" applyFill="1" applyBorder="1" applyAlignment="1"/>
    <xf numFmtId="0" fontId="10" fillId="5" borderId="8" xfId="1" applyFont="1" applyFill="1" applyBorder="1"/>
    <xf numFmtId="0" fontId="7" fillId="2" borderId="0" xfId="1" applyFont="1" applyFill="1" applyBorder="1" applyAlignment="1"/>
    <xf numFmtId="0" fontId="7" fillId="2" borderId="8" xfId="1" applyFont="1" applyFill="1" applyBorder="1"/>
    <xf numFmtId="0" fontId="7" fillId="5" borderId="7" xfId="1" applyFont="1" applyFill="1" applyBorder="1" applyAlignment="1">
      <alignment horizontal="center" wrapText="1"/>
    </xf>
    <xf numFmtId="0" fontId="7" fillId="5" borderId="0" xfId="1" applyFont="1" applyFill="1" applyBorder="1" applyAlignment="1">
      <alignment vertical="center" wrapText="1"/>
    </xf>
    <xf numFmtId="0" fontId="7" fillId="5" borderId="8" xfId="1" applyFont="1" applyFill="1" applyBorder="1" applyAlignment="1">
      <alignment vertical="center"/>
    </xf>
    <xf numFmtId="0" fontId="7" fillId="5" borderId="10" xfId="1" applyFont="1" applyFill="1" applyBorder="1" applyAlignment="1">
      <alignment horizontal="center" wrapText="1"/>
    </xf>
    <xf numFmtId="0" fontId="7" fillId="5" borderId="11" xfId="1" applyFont="1" applyFill="1" applyBorder="1" applyAlignment="1">
      <alignment vertical="center" wrapText="1"/>
    </xf>
    <xf numFmtId="0" fontId="7" fillId="5" borderId="12" xfId="1" applyFont="1" applyFill="1" applyBorder="1" applyAlignment="1">
      <alignment vertical="center"/>
    </xf>
    <xf numFmtId="165" fontId="7" fillId="6" borderId="5" xfId="1" applyNumberFormat="1" applyFont="1" applyFill="1" applyBorder="1"/>
    <xf numFmtId="165" fontId="7" fillId="8" borderId="9" xfId="1" applyNumberFormat="1" applyFont="1" applyFill="1" applyBorder="1"/>
    <xf numFmtId="165" fontId="10" fillId="6" borderId="5" xfId="1" applyNumberFormat="1" applyFont="1" applyFill="1" applyBorder="1"/>
    <xf numFmtId="165" fontId="7" fillId="8" borderId="5" xfId="1" applyNumberFormat="1" applyFont="1" applyFill="1" applyBorder="1"/>
    <xf numFmtId="165" fontId="7" fillId="6" borderId="5" xfId="1" applyNumberFormat="1" applyFont="1" applyFill="1" applyBorder="1" applyAlignment="1">
      <alignment vertical="center"/>
    </xf>
    <xf numFmtId="165" fontId="1" fillId="0" borderId="0" xfId="1" applyNumberFormat="1"/>
    <xf numFmtId="0" fontId="10" fillId="7" borderId="0" xfId="1" applyFont="1" applyFill="1" applyBorder="1"/>
    <xf numFmtId="0" fontId="10" fillId="7" borderId="4" xfId="1" applyFont="1" applyFill="1" applyBorder="1" applyAlignment="1"/>
    <xf numFmtId="0" fontId="10" fillId="3" borderId="0" xfId="1" applyFont="1" applyFill="1" applyBorder="1"/>
    <xf numFmtId="0" fontId="7" fillId="5" borderId="0" xfId="1" applyFont="1" applyFill="1" applyBorder="1"/>
    <xf numFmtId="0" fontId="10" fillId="5" borderId="0" xfId="1" applyFont="1" applyFill="1" applyBorder="1"/>
    <xf numFmtId="0" fontId="7" fillId="2" borderId="0" xfId="1" applyFont="1" applyFill="1" applyBorder="1"/>
    <xf numFmtId="0" fontId="7" fillId="5" borderId="0" xfId="1" applyFont="1" applyFill="1" applyBorder="1" applyAlignment="1">
      <alignment wrapText="1"/>
    </xf>
    <xf numFmtId="165" fontId="10" fillId="4" borderId="5" xfId="1" applyNumberFormat="1" applyFont="1" applyFill="1" applyBorder="1" applyProtection="1">
      <protection locked="0"/>
    </xf>
    <xf numFmtId="165" fontId="10" fillId="9" borderId="9" xfId="1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 textRotation="90"/>
    </xf>
    <xf numFmtId="0" fontId="6" fillId="0" borderId="0" xfId="1" applyFont="1" applyBorder="1" applyAlignment="1">
      <alignment horizontal="center"/>
    </xf>
    <xf numFmtId="3" fontId="6" fillId="0" borderId="0" xfId="1" applyNumberFormat="1" applyFont="1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7" fillId="2" borderId="11" xfId="1" applyFont="1" applyFill="1" applyBorder="1"/>
    <xf numFmtId="165" fontId="7" fillId="7" borderId="4" xfId="1" applyNumberFormat="1" applyFont="1" applyFill="1" applyBorder="1"/>
    <xf numFmtId="0" fontId="15" fillId="0" borderId="0" xfId="1" applyFont="1" applyFill="1" applyAlignment="1"/>
    <xf numFmtId="17" fontId="15" fillId="0" borderId="0" xfId="1" applyNumberFormat="1" applyFont="1" applyFill="1" applyAlignment="1">
      <alignment horizontal="center" vertical="center"/>
    </xf>
    <xf numFmtId="0" fontId="20" fillId="0" borderId="7" xfId="1" applyFont="1" applyBorder="1" applyAlignment="1">
      <alignment horizontal="right"/>
    </xf>
    <xf numFmtId="0" fontId="20" fillId="0" borderId="0" xfId="1" applyFont="1" applyBorder="1" applyAlignment="1">
      <alignment horizontal="right"/>
    </xf>
    <xf numFmtId="0" fontId="20" fillId="0" borderId="7" xfId="1" applyFont="1" applyBorder="1"/>
    <xf numFmtId="0" fontId="20" fillId="0" borderId="0" xfId="1" applyFont="1" applyFill="1" applyBorder="1" applyAlignment="1">
      <alignment horizontal="left"/>
    </xf>
    <xf numFmtId="0" fontId="20" fillId="0" borderId="10" xfId="1" applyFont="1" applyBorder="1" applyAlignment="1">
      <alignment horizontal="right"/>
    </xf>
    <xf numFmtId="0" fontId="20" fillId="0" borderId="0" xfId="1" applyFont="1" applyFill="1" applyBorder="1"/>
    <xf numFmtId="0" fontId="20" fillId="0" borderId="8" xfId="1" applyFont="1" applyFill="1" applyBorder="1"/>
    <xf numFmtId="0" fontId="20" fillId="0" borderId="0" xfId="1" applyFont="1" applyFill="1" applyBorder="1" applyAlignment="1">
      <alignment horizontal="right"/>
    </xf>
    <xf numFmtId="0" fontId="20" fillId="0" borderId="11" xfId="1" applyFont="1" applyFill="1" applyBorder="1"/>
    <xf numFmtId="0" fontId="20" fillId="0" borderId="11" xfId="1" applyFont="1" applyFill="1" applyBorder="1" applyAlignment="1">
      <alignment horizontal="right"/>
    </xf>
    <xf numFmtId="166" fontId="20" fillId="0" borderId="0" xfId="1" applyNumberFormat="1" applyFont="1" applyFill="1" applyBorder="1" applyAlignment="1">
      <alignment horizontal="left"/>
    </xf>
    <xf numFmtId="4" fontId="20" fillId="0" borderId="0" xfId="1" applyNumberFormat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 textRotation="90"/>
    </xf>
    <xf numFmtId="167" fontId="20" fillId="0" borderId="0" xfId="1" applyNumberFormat="1" applyFont="1" applyFill="1" applyBorder="1" applyAlignment="1">
      <alignment textRotation="90"/>
    </xf>
    <xf numFmtId="166" fontId="20" fillId="0" borderId="0" xfId="1" applyNumberFormat="1" applyFont="1" applyAlignment="1">
      <alignment horizontal="left" textRotation="90"/>
    </xf>
    <xf numFmtId="166" fontId="20" fillId="0" borderId="11" xfId="1" applyNumberFormat="1" applyFont="1" applyFill="1" applyBorder="1" applyAlignment="1">
      <alignment horizontal="left"/>
    </xf>
    <xf numFmtId="4" fontId="20" fillId="0" borderId="8" xfId="1" applyNumberFormat="1" applyFont="1" applyFill="1" applyBorder="1" applyAlignment="1">
      <alignment horizontal="left"/>
    </xf>
    <xf numFmtId="4" fontId="20" fillId="0" borderId="12" xfId="1" applyNumberFormat="1" applyFont="1" applyFill="1" applyBorder="1" applyAlignment="1">
      <alignment horizontal="left"/>
    </xf>
    <xf numFmtId="0" fontId="24" fillId="0" borderId="0" xfId="1" applyFont="1" applyAlignment="1">
      <alignment wrapText="1"/>
    </xf>
    <xf numFmtId="0" fontId="10" fillId="9" borderId="5" xfId="1" applyFont="1" applyFill="1" applyBorder="1"/>
    <xf numFmtId="164" fontId="20" fillId="0" borderId="0" xfId="1" applyNumberFormat="1" applyFont="1" applyFill="1" applyBorder="1" applyAlignment="1">
      <alignment horizontal="left"/>
    </xf>
    <xf numFmtId="0" fontId="28" fillId="10" borderId="0" xfId="1" applyFont="1" applyFill="1" applyBorder="1"/>
    <xf numFmtId="0" fontId="28" fillId="10" borderId="7" xfId="1" applyFont="1" applyFill="1" applyBorder="1" applyAlignment="1">
      <alignment horizontal="center"/>
    </xf>
    <xf numFmtId="0" fontId="28" fillId="10" borderId="0" xfId="1" applyFont="1" applyFill="1" applyBorder="1" applyAlignment="1"/>
    <xf numFmtId="165" fontId="28" fillId="10" borderId="0" xfId="1" applyNumberFormat="1" applyFont="1" applyFill="1" applyBorder="1"/>
    <xf numFmtId="0" fontId="28" fillId="10" borderId="8" xfId="1" applyFont="1" applyFill="1" applyBorder="1"/>
    <xf numFmtId="168" fontId="7" fillId="6" borderId="5" xfId="1" applyNumberFormat="1" applyFont="1" applyFill="1" applyBorder="1"/>
    <xf numFmtId="0" fontId="7" fillId="11" borderId="4" xfId="1" applyFont="1" applyFill="1" applyBorder="1" applyAlignment="1">
      <alignment wrapText="1"/>
    </xf>
    <xf numFmtId="0" fontId="7" fillId="11" borderId="0" xfId="1" applyFont="1" applyFill="1" applyBorder="1"/>
    <xf numFmtId="165" fontId="7" fillId="6" borderId="13" xfId="1" applyNumberFormat="1" applyFont="1" applyFill="1" applyBorder="1"/>
    <xf numFmtId="165" fontId="7" fillId="8" borderId="9" xfId="1" applyNumberFormat="1" applyFont="1" applyFill="1" applyBorder="1" applyAlignment="1">
      <alignment vertical="center"/>
    </xf>
    <xf numFmtId="165" fontId="7" fillId="8" borderId="21" xfId="1" applyNumberFormat="1" applyFont="1" applyFill="1" applyBorder="1" applyAlignment="1">
      <alignment vertical="center"/>
    </xf>
    <xf numFmtId="165" fontId="30" fillId="6" borderId="23" xfId="1" applyNumberFormat="1" applyFont="1" applyFill="1" applyBorder="1"/>
    <xf numFmtId="0" fontId="7" fillId="5" borderId="22" xfId="1" applyFont="1" applyFill="1" applyBorder="1"/>
    <xf numFmtId="165" fontId="10" fillId="8" borderId="5" xfId="1" applyNumberFormat="1" applyFont="1" applyFill="1" applyBorder="1" applyProtection="1"/>
    <xf numFmtId="0" fontId="1" fillId="11" borderId="3" xfId="1" applyFill="1" applyBorder="1" applyAlignment="1">
      <alignment horizontal="center"/>
    </xf>
    <xf numFmtId="0" fontId="1" fillId="11" borderId="7" xfId="1" applyFill="1" applyBorder="1" applyAlignment="1">
      <alignment horizontal="center"/>
    </xf>
    <xf numFmtId="3" fontId="7" fillId="11" borderId="19" xfId="1" applyNumberFormat="1" applyFont="1" applyFill="1" applyBorder="1" applyProtection="1">
      <protection locked="0"/>
    </xf>
    <xf numFmtId="165" fontId="7" fillId="11" borderId="19" xfId="1" applyNumberFormat="1" applyFont="1" applyFill="1" applyBorder="1" applyProtection="1">
      <protection locked="0"/>
    </xf>
    <xf numFmtId="165" fontId="1" fillId="9" borderId="19" xfId="1" applyNumberFormat="1" applyFill="1" applyBorder="1"/>
    <xf numFmtId="0" fontId="7" fillId="11" borderId="13" xfId="1" applyFont="1" applyFill="1" applyBorder="1" applyAlignment="1">
      <alignment vertical="center" wrapText="1"/>
    </xf>
    <xf numFmtId="0" fontId="7" fillId="11" borderId="24" xfId="1" applyFont="1" applyFill="1" applyBorder="1" applyAlignment="1">
      <alignment vertical="center" wrapText="1"/>
    </xf>
    <xf numFmtId="0" fontId="7" fillId="11" borderId="9" xfId="1" applyFont="1" applyFill="1" applyBorder="1" applyAlignment="1">
      <alignment vertical="center" wrapText="1"/>
    </xf>
    <xf numFmtId="0" fontId="7" fillId="11" borderId="6" xfId="1" applyFont="1" applyFill="1" applyBorder="1" applyAlignment="1"/>
    <xf numFmtId="0" fontId="8" fillId="11" borderId="8" xfId="1" applyFont="1" applyFill="1" applyBorder="1" applyAlignment="1"/>
    <xf numFmtId="0" fontId="7" fillId="11" borderId="8" xfId="1" applyFont="1" applyFill="1" applyBorder="1" applyAlignment="1"/>
    <xf numFmtId="0" fontId="7" fillId="11" borderId="12" xfId="1" applyFont="1" applyFill="1" applyBorder="1" applyAlignment="1"/>
    <xf numFmtId="0" fontId="32" fillId="0" borderId="0" xfId="1" applyFont="1" applyAlignment="1">
      <alignment horizontal="center"/>
    </xf>
    <xf numFmtId="3" fontId="7" fillId="9" borderId="19" xfId="1" applyNumberFormat="1" applyFont="1" applyFill="1" applyBorder="1" applyProtection="1"/>
    <xf numFmtId="165" fontId="7" fillId="9" borderId="19" xfId="1" applyNumberFormat="1" applyFont="1" applyFill="1" applyBorder="1" applyProtection="1"/>
    <xf numFmtId="0" fontId="33" fillId="0" borderId="0" xfId="1" applyFont="1" applyFill="1" applyAlignment="1">
      <alignment horizontal="center"/>
    </xf>
    <xf numFmtId="0" fontId="2" fillId="0" borderId="11" xfId="1" applyFont="1" applyFill="1" applyBorder="1" applyAlignment="1">
      <alignment horizontal="center"/>
    </xf>
    <xf numFmtId="0" fontId="1" fillId="11" borderId="7" xfId="1" applyFill="1" applyBorder="1" applyAlignment="1">
      <alignment horizontal="center" vertical="center"/>
    </xf>
    <xf numFmtId="0" fontId="1" fillId="11" borderId="10" xfId="1" applyFill="1" applyBorder="1" applyAlignment="1">
      <alignment horizontal="center" vertical="center"/>
    </xf>
    <xf numFmtId="0" fontId="7" fillId="11" borderId="0" xfId="1" applyFont="1" applyFill="1" applyBorder="1" applyAlignment="1">
      <alignment vertical="center"/>
    </xf>
    <xf numFmtId="0" fontId="7" fillId="11" borderId="11" xfId="1" applyFont="1" applyFill="1" applyBorder="1" applyAlignment="1">
      <alignment vertical="center"/>
    </xf>
    <xf numFmtId="166" fontId="20" fillId="0" borderId="0" xfId="1" applyNumberFormat="1" applyFont="1" applyAlignment="1">
      <alignment horizontal="left" textRotation="90"/>
    </xf>
    <xf numFmtId="0" fontId="5" fillId="3" borderId="3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5" fillId="3" borderId="6" xfId="1" applyFont="1" applyFill="1" applyBorder="1" applyAlignment="1">
      <alignment horizontal="center"/>
    </xf>
    <xf numFmtId="0" fontId="29" fillId="10" borderId="7" xfId="1" applyFont="1" applyFill="1" applyBorder="1" applyAlignment="1">
      <alignment horizontal="center"/>
    </xf>
    <xf numFmtId="0" fontId="29" fillId="10" borderId="0" xfId="1" applyFont="1" applyFill="1" applyBorder="1" applyAlignment="1">
      <alignment horizontal="center"/>
    </xf>
    <xf numFmtId="0" fontId="29" fillId="10" borderId="8" xfId="1" applyFont="1" applyFill="1" applyBorder="1" applyAlignment="1">
      <alignment horizontal="center"/>
    </xf>
    <xf numFmtId="0" fontId="5" fillId="5" borderId="10" xfId="1" applyFont="1" applyFill="1" applyBorder="1" applyAlignment="1">
      <alignment horizontal="center"/>
    </xf>
    <xf numFmtId="0" fontId="5" fillId="5" borderId="11" xfId="1" applyFont="1" applyFill="1" applyBorder="1" applyAlignment="1">
      <alignment horizontal="center"/>
    </xf>
    <xf numFmtId="0" fontId="5" fillId="5" borderId="12" xfId="1" applyFont="1" applyFill="1" applyBorder="1" applyAlignment="1">
      <alignment horizontal="center"/>
    </xf>
    <xf numFmtId="0" fontId="22" fillId="2" borderId="19" xfId="1" applyFont="1" applyFill="1" applyBorder="1" applyAlignment="1">
      <alignment horizontal="left" vertical="center"/>
    </xf>
    <xf numFmtId="0" fontId="22" fillId="2" borderId="20" xfId="1" applyFont="1" applyFill="1" applyBorder="1" applyAlignment="1">
      <alignment horizontal="left" vertical="center"/>
    </xf>
    <xf numFmtId="0" fontId="20" fillId="2" borderId="3" xfId="1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center" vertical="center" wrapText="1"/>
    </xf>
    <xf numFmtId="0" fontId="20" fillId="2" borderId="6" xfId="1" applyFont="1" applyFill="1" applyBorder="1" applyAlignment="1">
      <alignment horizontal="center" vertical="center" wrapText="1"/>
    </xf>
    <xf numFmtId="0" fontId="20" fillId="2" borderId="10" xfId="1" applyFont="1" applyFill="1" applyBorder="1" applyAlignment="1">
      <alignment horizontal="center" vertical="center" wrapText="1"/>
    </xf>
    <xf numFmtId="0" fontId="20" fillId="2" borderId="11" xfId="1" applyFont="1" applyFill="1" applyBorder="1" applyAlignment="1">
      <alignment horizontal="center" vertical="center" wrapText="1"/>
    </xf>
    <xf numFmtId="0" fontId="20" fillId="2" borderId="12" xfId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/>
    </xf>
    <xf numFmtId="0" fontId="6" fillId="0" borderId="14" xfId="1" applyFont="1" applyBorder="1" applyAlignment="1">
      <alignment horizontal="center"/>
    </xf>
    <xf numFmtId="0" fontId="16" fillId="0" borderId="2" xfId="1" applyFont="1" applyBorder="1" applyAlignment="1">
      <alignment horizontal="center"/>
    </xf>
    <xf numFmtId="0" fontId="19" fillId="0" borderId="1" xfId="1" applyFont="1" applyFill="1" applyBorder="1" applyAlignment="1">
      <alignment horizontal="center"/>
    </xf>
    <xf numFmtId="0" fontId="6" fillId="0" borderId="1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FFCC"/>
      <color rgb="FFFFFF99"/>
      <color rgb="FFCCFFFF"/>
      <color rgb="FFCCFFCC"/>
      <color rgb="FF99FF99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10" dropStyle="combo" dx="16" fmlaLink="Материалы!$A$1" fmlaRange="Материалы!$B$6:$B$121" sel="21" val="19"/>
</file>

<file path=xl/ctrlProps/ctrlProp2.xml><?xml version="1.0" encoding="utf-8"?>
<formControlPr xmlns="http://schemas.microsoft.com/office/spreadsheetml/2009/9/main" objectType="Drop" dropLines="10" dropStyle="combo" dx="16" fmlaLink="Материалы!$AA$1" fmlaRange="Материалы!$AB$6:$AB$22" sel="8" val="7"/>
</file>

<file path=xl/ctrlProps/ctrlProp3.xml><?xml version="1.0" encoding="utf-8"?>
<formControlPr xmlns="http://schemas.microsoft.com/office/spreadsheetml/2009/9/main" objectType="Drop" dropLines="2" dropStyle="combo" dx="16" fmlaLink="$M$2" fmlaRange="$M$3:$M$4" sel="2" val="0"/>
</file>

<file path=xl/ctrlProps/ctrlProp4.xml><?xml version="1.0" encoding="utf-8"?>
<formControlPr xmlns="http://schemas.microsoft.com/office/spreadsheetml/2009/9/main" objectType="Drop" dropLines="10" dropStyle="combo" dx="16" fmlaLink="Материалы!$A$1" fmlaRange="Материалы!$B$6:$B$121" sel="21" val="35"/>
</file>

<file path=xl/ctrlProps/ctrlProp5.xml><?xml version="1.0" encoding="utf-8"?>
<formControlPr xmlns="http://schemas.microsoft.com/office/spreadsheetml/2009/9/main" objectType="Drop" dropLines="10" dropStyle="combo" dx="16" fmlaLink="Материалы!$AA$1" fmlaRange="Материалы!$AB$6:$AB$22" sel="8" val="7"/>
</file>

<file path=xl/ctrlProps/ctrlProp6.xml><?xml version="1.0" encoding="utf-8"?>
<formControlPr xmlns="http://schemas.microsoft.com/office/spreadsheetml/2009/9/main" objectType="Drop" dropLines="2" dropStyle="combo" dx="16" fmlaLink="$M$1" fmlaRange="$M$2:$M$3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19049</xdr:colOff>
      <xdr:row>1</xdr:row>
      <xdr:rowOff>9526</xdr:rowOff>
    </xdr:from>
    <xdr:to>
      <xdr:col>13</xdr:col>
      <xdr:colOff>0</xdr:colOff>
      <xdr:row>7</xdr:row>
      <xdr:rowOff>125796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0799" y="276226"/>
          <a:ext cx="5238751" cy="143072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19051</xdr:colOff>
      <xdr:row>7</xdr:row>
      <xdr:rowOff>190500</xdr:rowOff>
    </xdr:from>
    <xdr:to>
      <xdr:col>13</xdr:col>
      <xdr:colOff>4625</xdr:colOff>
      <xdr:row>41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0801" y="1771650"/>
          <a:ext cx="5243374" cy="72771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</xdr:row>
          <xdr:rowOff>0</xdr:rowOff>
        </xdr:from>
        <xdr:to>
          <xdr:col>3</xdr:col>
          <xdr:colOff>1104900</xdr:colOff>
          <xdr:row>3</xdr:row>
          <xdr:rowOff>200025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3733800</xdr:colOff>
          <xdr:row>1</xdr:row>
          <xdr:rowOff>9525</xdr:rowOff>
        </xdr:from>
        <xdr:to>
          <xdr:col>4</xdr:col>
          <xdr:colOff>428625</xdr:colOff>
          <xdr:row>1</xdr:row>
          <xdr:rowOff>209550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228600</xdr:colOff>
      <xdr:row>12</xdr:row>
      <xdr:rowOff>100812</xdr:rowOff>
    </xdr:from>
    <xdr:to>
      <xdr:col>10</xdr:col>
      <xdr:colOff>365010</xdr:colOff>
      <xdr:row>16</xdr:row>
      <xdr:rowOff>109538</xdr:rowOff>
    </xdr:to>
    <xdr:cxnSp macro="">
      <xdr:nvCxnSpPr>
        <xdr:cNvPr id="6" name="Прямая соединительная линия 5"/>
        <xdr:cNvCxnSpPr/>
      </xdr:nvCxnSpPr>
      <xdr:spPr>
        <a:xfrm flipH="1">
          <a:off x="8086725" y="2777337"/>
          <a:ext cx="1565160" cy="885026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225958</xdr:colOff>
      <xdr:row>11</xdr:row>
      <xdr:rowOff>216810</xdr:rowOff>
    </xdr:from>
    <xdr:to>
      <xdr:col>10</xdr:col>
      <xdr:colOff>361950</xdr:colOff>
      <xdr:row>11</xdr:row>
      <xdr:rowOff>216810</xdr:rowOff>
    </xdr:to>
    <xdr:cxnSp macro="">
      <xdr:nvCxnSpPr>
        <xdr:cNvPr id="7" name="Прямая со стрелкой 6"/>
        <xdr:cNvCxnSpPr/>
      </xdr:nvCxnSpPr>
      <xdr:spPr>
        <a:xfrm>
          <a:off x="6655333" y="2674260"/>
          <a:ext cx="299349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225958</xdr:colOff>
      <xdr:row>12</xdr:row>
      <xdr:rowOff>216813</xdr:rowOff>
    </xdr:from>
    <xdr:to>
      <xdr:col>9</xdr:col>
      <xdr:colOff>281579</xdr:colOff>
      <xdr:row>12</xdr:row>
      <xdr:rowOff>216813</xdr:rowOff>
    </xdr:to>
    <xdr:cxnSp macro="">
      <xdr:nvCxnSpPr>
        <xdr:cNvPr id="8" name="Прямая со стрелкой 7"/>
        <xdr:cNvCxnSpPr/>
      </xdr:nvCxnSpPr>
      <xdr:spPr>
        <a:xfrm>
          <a:off x="6655333" y="2893338"/>
          <a:ext cx="2198746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225958</xdr:colOff>
      <xdr:row>13</xdr:row>
      <xdr:rowOff>219001</xdr:rowOff>
    </xdr:from>
    <xdr:to>
      <xdr:col>8</xdr:col>
      <xdr:colOff>611825</xdr:colOff>
      <xdr:row>13</xdr:row>
      <xdr:rowOff>219001</xdr:rowOff>
    </xdr:to>
    <xdr:cxnSp macro="">
      <xdr:nvCxnSpPr>
        <xdr:cNvPr id="9" name="Прямая со стрелкой 8"/>
        <xdr:cNvCxnSpPr/>
      </xdr:nvCxnSpPr>
      <xdr:spPr>
        <a:xfrm>
          <a:off x="6655333" y="3114601"/>
          <a:ext cx="1814617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222482</xdr:colOff>
      <xdr:row>15</xdr:row>
      <xdr:rowOff>1281</xdr:rowOff>
    </xdr:from>
    <xdr:to>
      <xdr:col>8</xdr:col>
      <xdr:colOff>238125</xdr:colOff>
      <xdr:row>15</xdr:row>
      <xdr:rowOff>1281</xdr:rowOff>
    </xdr:to>
    <xdr:cxnSp macro="">
      <xdr:nvCxnSpPr>
        <xdr:cNvPr id="10" name="Прямая со стрелкой 9"/>
        <xdr:cNvCxnSpPr/>
      </xdr:nvCxnSpPr>
      <xdr:spPr>
        <a:xfrm>
          <a:off x="6651857" y="3335031"/>
          <a:ext cx="144439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363742</xdr:colOff>
      <xdr:row>4</xdr:row>
      <xdr:rowOff>381</xdr:rowOff>
    </xdr:from>
    <xdr:to>
      <xdr:col>7</xdr:col>
      <xdr:colOff>353467</xdr:colOff>
      <xdr:row>4</xdr:row>
      <xdr:rowOff>382</xdr:rowOff>
    </xdr:to>
    <xdr:cxnSp macro="">
      <xdr:nvCxnSpPr>
        <xdr:cNvPr id="11" name="Прямая со стрелкой 10"/>
        <xdr:cNvCxnSpPr/>
      </xdr:nvCxnSpPr>
      <xdr:spPr>
        <a:xfrm flipV="1">
          <a:off x="6793117" y="924306"/>
          <a:ext cx="7041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193884</xdr:colOff>
      <xdr:row>4</xdr:row>
      <xdr:rowOff>124728</xdr:rowOff>
    </xdr:from>
    <xdr:to>
      <xdr:col>8</xdr:col>
      <xdr:colOff>193884</xdr:colOff>
      <xdr:row>9</xdr:row>
      <xdr:rowOff>97336</xdr:rowOff>
    </xdr:to>
    <xdr:cxnSp macro="">
      <xdr:nvCxnSpPr>
        <xdr:cNvPr id="12" name="Прямая со стрелкой 11"/>
        <xdr:cNvCxnSpPr/>
      </xdr:nvCxnSpPr>
      <xdr:spPr>
        <a:xfrm>
          <a:off x="8052009" y="1048653"/>
          <a:ext cx="0" cy="106798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172328</xdr:colOff>
      <xdr:row>7</xdr:row>
      <xdr:rowOff>0</xdr:rowOff>
    </xdr:from>
    <xdr:to>
      <xdr:col>8</xdr:col>
      <xdr:colOff>12700</xdr:colOff>
      <xdr:row>7</xdr:row>
      <xdr:rowOff>0</xdr:rowOff>
    </xdr:to>
    <xdr:cxnSp macro="">
      <xdr:nvCxnSpPr>
        <xdr:cNvPr id="13" name="Прямая соединительная линия 12"/>
        <xdr:cNvCxnSpPr/>
      </xdr:nvCxnSpPr>
      <xdr:spPr>
        <a:xfrm>
          <a:off x="6601703" y="1581150"/>
          <a:ext cx="1269122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281579</xdr:colOff>
      <xdr:row>14</xdr:row>
      <xdr:rowOff>109538</xdr:rowOff>
    </xdr:from>
    <xdr:to>
      <xdr:col>9</xdr:col>
      <xdr:colOff>423863</xdr:colOff>
      <xdr:row>14</xdr:row>
      <xdr:rowOff>109538</xdr:rowOff>
    </xdr:to>
    <xdr:cxnSp macro="">
      <xdr:nvCxnSpPr>
        <xdr:cNvPr id="14" name="Прямая соединительная линия 13"/>
        <xdr:cNvCxnSpPr/>
      </xdr:nvCxnSpPr>
      <xdr:spPr>
        <a:xfrm>
          <a:off x="8854079" y="3224213"/>
          <a:ext cx="14228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611825</xdr:colOff>
      <xdr:row>15</xdr:row>
      <xdr:rowOff>114299</xdr:rowOff>
    </xdr:from>
    <xdr:to>
      <xdr:col>9</xdr:col>
      <xdr:colOff>419093</xdr:colOff>
      <xdr:row>15</xdr:row>
      <xdr:rowOff>114300</xdr:rowOff>
    </xdr:to>
    <xdr:cxnSp macro="">
      <xdr:nvCxnSpPr>
        <xdr:cNvPr id="15" name="Прямая соединительная линия 14"/>
        <xdr:cNvCxnSpPr/>
      </xdr:nvCxnSpPr>
      <xdr:spPr>
        <a:xfrm>
          <a:off x="8469950" y="3448049"/>
          <a:ext cx="521643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243340</xdr:colOff>
      <xdr:row>16</xdr:row>
      <xdr:rowOff>109538</xdr:rowOff>
    </xdr:from>
    <xdr:to>
      <xdr:col>9</xdr:col>
      <xdr:colOff>419100</xdr:colOff>
      <xdr:row>16</xdr:row>
      <xdr:rowOff>109538</xdr:rowOff>
    </xdr:to>
    <xdr:cxnSp macro="">
      <xdr:nvCxnSpPr>
        <xdr:cNvPr id="16" name="Прямая соединительная линия 15"/>
        <xdr:cNvCxnSpPr/>
      </xdr:nvCxnSpPr>
      <xdr:spPr>
        <a:xfrm>
          <a:off x="8101465" y="3662363"/>
          <a:ext cx="890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279740</xdr:colOff>
      <xdr:row>12</xdr:row>
      <xdr:rowOff>173813</xdr:rowOff>
    </xdr:from>
    <xdr:to>
      <xdr:col>9</xdr:col>
      <xdr:colOff>279740</xdr:colOff>
      <xdr:row>14</xdr:row>
      <xdr:rowOff>109538</xdr:rowOff>
    </xdr:to>
    <xdr:cxnSp macro="">
      <xdr:nvCxnSpPr>
        <xdr:cNvPr id="17" name="Прямая соединительная линия 16"/>
        <xdr:cNvCxnSpPr/>
      </xdr:nvCxnSpPr>
      <xdr:spPr>
        <a:xfrm>
          <a:off x="8852240" y="2850338"/>
          <a:ext cx="0" cy="373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361952</xdr:colOff>
      <xdr:row>9</xdr:row>
      <xdr:rowOff>67236</xdr:rowOff>
    </xdr:from>
    <xdr:to>
      <xdr:col>10</xdr:col>
      <xdr:colOff>361952</xdr:colOff>
      <xdr:row>12</xdr:row>
      <xdr:rowOff>111240</xdr:rowOff>
    </xdr:to>
    <xdr:cxnSp macro="">
      <xdr:nvCxnSpPr>
        <xdr:cNvPr id="18" name="Прямая соединительная линия 17"/>
        <xdr:cNvCxnSpPr/>
      </xdr:nvCxnSpPr>
      <xdr:spPr>
        <a:xfrm>
          <a:off x="9648827" y="2086536"/>
          <a:ext cx="0" cy="7012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612451</xdr:colOff>
      <xdr:row>13</xdr:row>
      <xdr:rowOff>180766</xdr:rowOff>
    </xdr:from>
    <xdr:to>
      <xdr:col>8</xdr:col>
      <xdr:colOff>612451</xdr:colOff>
      <xdr:row>15</xdr:row>
      <xdr:rowOff>115216</xdr:rowOff>
    </xdr:to>
    <xdr:cxnSp macro="">
      <xdr:nvCxnSpPr>
        <xdr:cNvPr id="19" name="Прямая соединительная линия 18"/>
        <xdr:cNvCxnSpPr/>
      </xdr:nvCxnSpPr>
      <xdr:spPr>
        <a:xfrm>
          <a:off x="8470576" y="3076366"/>
          <a:ext cx="0" cy="372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238140</xdr:colOff>
      <xdr:row>14</xdr:row>
      <xdr:rowOff>170337</xdr:rowOff>
    </xdr:from>
    <xdr:to>
      <xdr:col>8</xdr:col>
      <xdr:colOff>238140</xdr:colOff>
      <xdr:row>16</xdr:row>
      <xdr:rowOff>100016</xdr:rowOff>
    </xdr:to>
    <xdr:cxnSp macro="">
      <xdr:nvCxnSpPr>
        <xdr:cNvPr id="20" name="Прямая соединительная линия 19"/>
        <xdr:cNvCxnSpPr/>
      </xdr:nvCxnSpPr>
      <xdr:spPr>
        <a:xfrm>
          <a:off x="8096265" y="3285012"/>
          <a:ext cx="0" cy="3678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1629</xdr:colOff>
      <xdr:row>8</xdr:row>
      <xdr:rowOff>162927</xdr:rowOff>
    </xdr:from>
    <xdr:to>
      <xdr:col>7</xdr:col>
      <xdr:colOff>1629</xdr:colOff>
      <xdr:row>9</xdr:row>
      <xdr:rowOff>160543</xdr:rowOff>
    </xdr:to>
    <xdr:cxnSp macro="">
      <xdr:nvCxnSpPr>
        <xdr:cNvPr id="21" name="Прямая соединительная линия 20"/>
        <xdr:cNvCxnSpPr/>
      </xdr:nvCxnSpPr>
      <xdr:spPr>
        <a:xfrm>
          <a:off x="7145379" y="1963152"/>
          <a:ext cx="0" cy="216691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364381</xdr:colOff>
      <xdr:row>2</xdr:row>
      <xdr:rowOff>152400</xdr:rowOff>
    </xdr:from>
    <xdr:to>
      <xdr:col>6</xdr:col>
      <xdr:colOff>364381</xdr:colOff>
      <xdr:row>5</xdr:row>
      <xdr:rowOff>84292</xdr:rowOff>
    </xdr:to>
    <xdr:cxnSp macro="">
      <xdr:nvCxnSpPr>
        <xdr:cNvPr id="22" name="Прямая соединительная линия 21"/>
        <xdr:cNvCxnSpPr/>
      </xdr:nvCxnSpPr>
      <xdr:spPr>
        <a:xfrm>
          <a:off x="6793756" y="638175"/>
          <a:ext cx="0" cy="589117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276119</xdr:colOff>
      <xdr:row>4</xdr:row>
      <xdr:rowOff>125319</xdr:rowOff>
    </xdr:from>
    <xdr:to>
      <xdr:col>6</xdr:col>
      <xdr:colOff>456503</xdr:colOff>
      <xdr:row>5</xdr:row>
      <xdr:rowOff>86367</xdr:rowOff>
    </xdr:to>
    <xdr:sp macro="" textlink="">
      <xdr:nvSpPr>
        <xdr:cNvPr id="23" name="Дуга 22"/>
        <xdr:cNvSpPr/>
      </xdr:nvSpPr>
      <xdr:spPr>
        <a:xfrm>
          <a:off x="6705494" y="1049244"/>
          <a:ext cx="180384" cy="180123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261273</xdr:colOff>
      <xdr:row>4</xdr:row>
      <xdr:rowOff>123815</xdr:rowOff>
    </xdr:from>
    <xdr:to>
      <xdr:col>7</xdr:col>
      <xdr:colOff>441953</xdr:colOff>
      <xdr:row>5</xdr:row>
      <xdr:rowOff>84786</xdr:rowOff>
    </xdr:to>
    <xdr:sp macro="" textlink="">
      <xdr:nvSpPr>
        <xdr:cNvPr id="24" name="Овал 23"/>
        <xdr:cNvSpPr/>
      </xdr:nvSpPr>
      <xdr:spPr>
        <a:xfrm>
          <a:off x="7405023" y="1047740"/>
          <a:ext cx="180680" cy="180046"/>
        </a:xfrm>
        <a:prstGeom prst="ellipse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217317</xdr:colOff>
      <xdr:row>4</xdr:row>
      <xdr:rowOff>138204</xdr:rowOff>
    </xdr:from>
    <xdr:to>
      <xdr:col>6</xdr:col>
      <xdr:colOff>223379</xdr:colOff>
      <xdr:row>9</xdr:row>
      <xdr:rowOff>72906</xdr:rowOff>
    </xdr:to>
    <xdr:cxnSp macro="">
      <xdr:nvCxnSpPr>
        <xdr:cNvPr id="25" name="Прямая соединительная линия 24"/>
        <xdr:cNvCxnSpPr>
          <a:stCxn id="34" idx="0"/>
          <a:endCxn id="33" idx="2"/>
        </xdr:cNvCxnSpPr>
      </xdr:nvCxnSpPr>
      <xdr:spPr>
        <a:xfrm>
          <a:off x="6646692" y="1062129"/>
          <a:ext cx="6062" cy="103007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276768</xdr:colOff>
      <xdr:row>4</xdr:row>
      <xdr:rowOff>216868</xdr:rowOff>
    </xdr:from>
    <xdr:to>
      <xdr:col>6</xdr:col>
      <xdr:colOff>369191</xdr:colOff>
      <xdr:row>8</xdr:row>
      <xdr:rowOff>215734</xdr:rowOff>
    </xdr:to>
    <xdr:cxnSp macro="">
      <xdr:nvCxnSpPr>
        <xdr:cNvPr id="26" name="Прямая соединительная линия 25"/>
        <xdr:cNvCxnSpPr/>
      </xdr:nvCxnSpPr>
      <xdr:spPr>
        <a:xfrm flipH="1" flipV="1">
          <a:off x="6706143" y="1140793"/>
          <a:ext cx="92423" cy="87516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4620</xdr:colOff>
      <xdr:row>4</xdr:row>
      <xdr:rowOff>213813</xdr:rowOff>
    </xdr:from>
    <xdr:to>
      <xdr:col>7</xdr:col>
      <xdr:colOff>261273</xdr:colOff>
      <xdr:row>7</xdr:row>
      <xdr:rowOff>212906</xdr:rowOff>
    </xdr:to>
    <xdr:cxnSp macro="">
      <xdr:nvCxnSpPr>
        <xdr:cNvPr id="27" name="Прямая соединительная линия 26"/>
        <xdr:cNvCxnSpPr>
          <a:endCxn id="24" idx="2"/>
        </xdr:cNvCxnSpPr>
      </xdr:nvCxnSpPr>
      <xdr:spPr>
        <a:xfrm flipV="1">
          <a:off x="7148370" y="1137738"/>
          <a:ext cx="256653" cy="65631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93922</xdr:colOff>
      <xdr:row>4</xdr:row>
      <xdr:rowOff>213813</xdr:rowOff>
    </xdr:from>
    <xdr:to>
      <xdr:col>7</xdr:col>
      <xdr:colOff>441953</xdr:colOff>
      <xdr:row>9</xdr:row>
      <xdr:rowOff>3872</xdr:rowOff>
    </xdr:to>
    <xdr:cxnSp macro="">
      <xdr:nvCxnSpPr>
        <xdr:cNvPr id="28" name="Прямая соединительная линия 27"/>
        <xdr:cNvCxnSpPr>
          <a:stCxn id="29" idx="0"/>
          <a:endCxn id="24" idx="6"/>
        </xdr:cNvCxnSpPr>
      </xdr:nvCxnSpPr>
      <xdr:spPr>
        <a:xfrm flipV="1">
          <a:off x="7237672" y="1137738"/>
          <a:ext cx="348031" cy="885434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631504</xdr:colOff>
      <xdr:row>8</xdr:row>
      <xdr:rowOff>131103</xdr:rowOff>
    </xdr:from>
    <xdr:to>
      <xdr:col>7</xdr:col>
      <xdr:colOff>93940</xdr:colOff>
      <xdr:row>9</xdr:row>
      <xdr:rowOff>92074</xdr:rowOff>
    </xdr:to>
    <xdr:sp macro="" textlink="">
      <xdr:nvSpPr>
        <xdr:cNvPr id="29" name="Дуга 28"/>
        <xdr:cNvSpPr/>
      </xdr:nvSpPr>
      <xdr:spPr>
        <a:xfrm rot="10800000">
          <a:off x="7060879" y="1931328"/>
          <a:ext cx="176811" cy="180046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456950</xdr:colOff>
      <xdr:row>4</xdr:row>
      <xdr:rowOff>215230</xdr:rowOff>
    </xdr:from>
    <xdr:to>
      <xdr:col>7</xdr:col>
      <xdr:colOff>93922</xdr:colOff>
      <xdr:row>9</xdr:row>
      <xdr:rowOff>3872</xdr:rowOff>
    </xdr:to>
    <xdr:cxnSp macro="">
      <xdr:nvCxnSpPr>
        <xdr:cNvPr id="30" name="Прямая соединительная линия 29"/>
        <xdr:cNvCxnSpPr>
          <a:stCxn id="29" idx="0"/>
          <a:endCxn id="23" idx="2"/>
        </xdr:cNvCxnSpPr>
      </xdr:nvCxnSpPr>
      <xdr:spPr>
        <a:xfrm flipH="1" flipV="1">
          <a:off x="6886325" y="1139155"/>
          <a:ext cx="351347" cy="88401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276287</xdr:colOff>
      <xdr:row>4</xdr:row>
      <xdr:rowOff>213525</xdr:rowOff>
    </xdr:from>
    <xdr:to>
      <xdr:col>6</xdr:col>
      <xdr:colOff>631503</xdr:colOff>
      <xdr:row>9</xdr:row>
      <xdr:rowOff>2167</xdr:rowOff>
    </xdr:to>
    <xdr:cxnSp macro="">
      <xdr:nvCxnSpPr>
        <xdr:cNvPr id="31" name="Прямая соединительная линия 30"/>
        <xdr:cNvCxnSpPr>
          <a:stCxn id="29" idx="2"/>
          <a:endCxn id="23" idx="0"/>
        </xdr:cNvCxnSpPr>
      </xdr:nvCxnSpPr>
      <xdr:spPr>
        <a:xfrm flipH="1" flipV="1">
          <a:off x="6705662" y="1137450"/>
          <a:ext cx="355216" cy="88401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370617</xdr:colOff>
      <xdr:row>6</xdr:row>
      <xdr:rowOff>144081</xdr:rowOff>
    </xdr:from>
    <xdr:to>
      <xdr:col>6</xdr:col>
      <xdr:colOff>420937</xdr:colOff>
      <xdr:row>9</xdr:row>
      <xdr:rowOff>6389</xdr:rowOff>
    </xdr:to>
    <xdr:cxnSp macro="">
      <xdr:nvCxnSpPr>
        <xdr:cNvPr id="32" name="Прямая соединительная линия 31"/>
        <xdr:cNvCxnSpPr/>
      </xdr:nvCxnSpPr>
      <xdr:spPr>
        <a:xfrm flipV="1">
          <a:off x="6799992" y="1506156"/>
          <a:ext cx="50320" cy="51953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185067</xdr:colOff>
      <xdr:row>8</xdr:row>
      <xdr:rowOff>128422</xdr:rowOff>
    </xdr:from>
    <xdr:to>
      <xdr:col>6</xdr:col>
      <xdr:colOff>365747</xdr:colOff>
      <xdr:row>9</xdr:row>
      <xdr:rowOff>89393</xdr:rowOff>
    </xdr:to>
    <xdr:sp macro="" textlink="">
      <xdr:nvSpPr>
        <xdr:cNvPr id="33" name="Дуга 32"/>
        <xdr:cNvSpPr/>
      </xdr:nvSpPr>
      <xdr:spPr>
        <a:xfrm rot="10800000">
          <a:off x="6614442" y="1928647"/>
          <a:ext cx="180680" cy="180046"/>
        </a:xfrm>
        <a:prstGeom prst="arc">
          <a:avLst>
            <a:gd name="adj1" fmla="val 10868681"/>
            <a:gd name="adj2" fmla="val 1829996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92144</xdr:colOff>
      <xdr:row>4</xdr:row>
      <xdr:rowOff>131569</xdr:rowOff>
    </xdr:from>
    <xdr:to>
      <xdr:col>6</xdr:col>
      <xdr:colOff>273924</xdr:colOff>
      <xdr:row>5</xdr:row>
      <xdr:rowOff>91448</xdr:rowOff>
    </xdr:to>
    <xdr:sp macro="" textlink="">
      <xdr:nvSpPr>
        <xdr:cNvPr id="34" name="Дуга 33"/>
        <xdr:cNvSpPr/>
      </xdr:nvSpPr>
      <xdr:spPr>
        <a:xfrm rot="5400000">
          <a:off x="6522932" y="1054081"/>
          <a:ext cx="178954" cy="181780"/>
        </a:xfrm>
        <a:prstGeom prst="arc">
          <a:avLst>
            <a:gd name="adj1" fmla="val 12136915"/>
            <a:gd name="adj2" fmla="val 16417192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222754</xdr:colOff>
      <xdr:row>9</xdr:row>
      <xdr:rowOff>66973</xdr:rowOff>
    </xdr:from>
    <xdr:to>
      <xdr:col>6</xdr:col>
      <xdr:colOff>222754</xdr:colOff>
      <xdr:row>15</xdr:row>
      <xdr:rowOff>37207</xdr:rowOff>
    </xdr:to>
    <xdr:cxnSp macro="">
      <xdr:nvCxnSpPr>
        <xdr:cNvPr id="35" name="Прямая соединительная линия 34"/>
        <xdr:cNvCxnSpPr/>
      </xdr:nvCxnSpPr>
      <xdr:spPr>
        <a:xfrm>
          <a:off x="6652129" y="2086273"/>
          <a:ext cx="0" cy="12846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48369</xdr:colOff>
      <xdr:row>11</xdr:row>
      <xdr:rowOff>1</xdr:rowOff>
    </xdr:from>
    <xdr:to>
      <xdr:col>6</xdr:col>
      <xdr:colOff>215798</xdr:colOff>
      <xdr:row>11</xdr:row>
      <xdr:rowOff>1</xdr:rowOff>
    </xdr:to>
    <xdr:cxnSp macro="">
      <xdr:nvCxnSpPr>
        <xdr:cNvPr id="36" name="Прямая со стрелкой 35"/>
        <xdr:cNvCxnSpPr/>
      </xdr:nvCxnSpPr>
      <xdr:spPr>
        <a:xfrm>
          <a:off x="6477744" y="2457451"/>
          <a:ext cx="1674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280988</xdr:colOff>
      <xdr:row>11</xdr:row>
      <xdr:rowOff>1</xdr:rowOff>
    </xdr:from>
    <xdr:to>
      <xdr:col>7</xdr:col>
      <xdr:colOff>342900</xdr:colOff>
      <xdr:row>11</xdr:row>
      <xdr:rowOff>1</xdr:rowOff>
    </xdr:to>
    <xdr:cxnSp macro="">
      <xdr:nvCxnSpPr>
        <xdr:cNvPr id="37" name="Прямая со стрелкой 36"/>
        <xdr:cNvCxnSpPr/>
      </xdr:nvCxnSpPr>
      <xdr:spPr>
        <a:xfrm flipH="1">
          <a:off x="6710363" y="2457451"/>
          <a:ext cx="77628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215565</xdr:colOff>
      <xdr:row>2</xdr:row>
      <xdr:rowOff>167432</xdr:rowOff>
    </xdr:from>
    <xdr:to>
      <xdr:col>6</xdr:col>
      <xdr:colOff>217025</xdr:colOff>
      <xdr:row>4</xdr:row>
      <xdr:rowOff>138059</xdr:rowOff>
    </xdr:to>
    <xdr:cxnSp macro="">
      <xdr:nvCxnSpPr>
        <xdr:cNvPr id="38" name="Прямая соединительная линия 37"/>
        <xdr:cNvCxnSpPr>
          <a:endCxn id="34" idx="0"/>
        </xdr:cNvCxnSpPr>
      </xdr:nvCxnSpPr>
      <xdr:spPr>
        <a:xfrm>
          <a:off x="6644940" y="653207"/>
          <a:ext cx="1460" cy="40877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279671</xdr:colOff>
      <xdr:row>5</xdr:row>
      <xdr:rowOff>54790</xdr:rowOff>
    </xdr:from>
    <xdr:to>
      <xdr:col>6</xdr:col>
      <xdr:colOff>279671</xdr:colOff>
      <xdr:row>11</xdr:row>
      <xdr:rowOff>48668</xdr:rowOff>
    </xdr:to>
    <xdr:cxnSp macro="">
      <xdr:nvCxnSpPr>
        <xdr:cNvPr id="39" name="Прямая соединительная линия 38"/>
        <xdr:cNvCxnSpPr/>
      </xdr:nvCxnSpPr>
      <xdr:spPr>
        <a:xfrm>
          <a:off x="6709046" y="1197790"/>
          <a:ext cx="0" cy="13083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215801</xdr:colOff>
      <xdr:row>3</xdr:row>
      <xdr:rowOff>446</xdr:rowOff>
    </xdr:from>
    <xdr:to>
      <xdr:col>6</xdr:col>
      <xdr:colOff>366713</xdr:colOff>
      <xdr:row>3</xdr:row>
      <xdr:rowOff>446</xdr:rowOff>
    </xdr:to>
    <xdr:cxnSp macro="">
      <xdr:nvCxnSpPr>
        <xdr:cNvPr id="40" name="Прямая соединительная линия 39"/>
        <xdr:cNvCxnSpPr/>
      </xdr:nvCxnSpPr>
      <xdr:spPr>
        <a:xfrm>
          <a:off x="6645176" y="705296"/>
          <a:ext cx="15091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44652</xdr:colOff>
      <xdr:row>2</xdr:row>
      <xdr:rowOff>219518</xdr:rowOff>
    </xdr:from>
    <xdr:to>
      <xdr:col>6</xdr:col>
      <xdr:colOff>212081</xdr:colOff>
      <xdr:row>2</xdr:row>
      <xdr:rowOff>219518</xdr:rowOff>
    </xdr:to>
    <xdr:cxnSp macro="">
      <xdr:nvCxnSpPr>
        <xdr:cNvPr id="41" name="Прямая со стрелкой 40"/>
        <xdr:cNvCxnSpPr/>
      </xdr:nvCxnSpPr>
      <xdr:spPr>
        <a:xfrm>
          <a:off x="6474027" y="705293"/>
          <a:ext cx="1674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362106</xdr:colOff>
      <xdr:row>3</xdr:row>
      <xdr:rowOff>0</xdr:rowOff>
    </xdr:from>
    <xdr:to>
      <xdr:col>7</xdr:col>
      <xdr:colOff>328613</xdr:colOff>
      <xdr:row>3</xdr:row>
      <xdr:rowOff>0</xdr:rowOff>
    </xdr:to>
    <xdr:cxnSp macro="">
      <xdr:nvCxnSpPr>
        <xdr:cNvPr id="42" name="Прямая со стрелкой 41"/>
        <xdr:cNvCxnSpPr/>
      </xdr:nvCxnSpPr>
      <xdr:spPr>
        <a:xfrm flipH="1">
          <a:off x="6791481" y="704850"/>
          <a:ext cx="680882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353659</xdr:colOff>
      <xdr:row>4</xdr:row>
      <xdr:rowOff>127316</xdr:rowOff>
    </xdr:from>
    <xdr:to>
      <xdr:col>8</xdr:col>
      <xdr:colOff>260350</xdr:colOff>
      <xdr:row>4</xdr:row>
      <xdr:rowOff>127316</xdr:rowOff>
    </xdr:to>
    <xdr:cxnSp macro="">
      <xdr:nvCxnSpPr>
        <xdr:cNvPr id="43" name="Прямая соединительная линия 42"/>
        <xdr:cNvCxnSpPr/>
      </xdr:nvCxnSpPr>
      <xdr:spPr>
        <a:xfrm>
          <a:off x="7497409" y="1051241"/>
          <a:ext cx="62106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716113</xdr:colOff>
      <xdr:row>9</xdr:row>
      <xdr:rowOff>94307</xdr:rowOff>
    </xdr:from>
    <xdr:to>
      <xdr:col>8</xdr:col>
      <xdr:colOff>279400</xdr:colOff>
      <xdr:row>9</xdr:row>
      <xdr:rowOff>94307</xdr:rowOff>
    </xdr:to>
    <xdr:cxnSp macro="">
      <xdr:nvCxnSpPr>
        <xdr:cNvPr id="44" name="Прямая соединительная линия 43"/>
        <xdr:cNvCxnSpPr/>
      </xdr:nvCxnSpPr>
      <xdr:spPr>
        <a:xfrm>
          <a:off x="7145488" y="2113607"/>
          <a:ext cx="99203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525747</xdr:colOff>
      <xdr:row>4</xdr:row>
      <xdr:rowOff>2</xdr:rowOff>
    </xdr:from>
    <xdr:to>
      <xdr:col>9</xdr:col>
      <xdr:colOff>351935</xdr:colOff>
      <xdr:row>4</xdr:row>
      <xdr:rowOff>2</xdr:rowOff>
    </xdr:to>
    <xdr:cxnSp macro="">
      <xdr:nvCxnSpPr>
        <xdr:cNvPr id="45" name="Прямая соединительная линия 44"/>
        <xdr:cNvCxnSpPr/>
      </xdr:nvCxnSpPr>
      <xdr:spPr>
        <a:xfrm>
          <a:off x="8383872" y="923927"/>
          <a:ext cx="54056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169194</xdr:colOff>
      <xdr:row>5</xdr:row>
      <xdr:rowOff>0</xdr:rowOff>
    </xdr:from>
    <xdr:to>
      <xdr:col>10</xdr:col>
      <xdr:colOff>469984</xdr:colOff>
      <xdr:row>5</xdr:row>
      <xdr:rowOff>0</xdr:rowOff>
    </xdr:to>
    <xdr:cxnSp macro="">
      <xdr:nvCxnSpPr>
        <xdr:cNvPr id="46" name="Прямая соединительная линия 45"/>
        <xdr:cNvCxnSpPr/>
      </xdr:nvCxnSpPr>
      <xdr:spPr>
        <a:xfrm>
          <a:off x="6598569" y="1143000"/>
          <a:ext cx="3158290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117103</xdr:colOff>
      <xdr:row>8</xdr:row>
      <xdr:rowOff>128961</xdr:rowOff>
    </xdr:from>
    <xdr:to>
      <xdr:col>10</xdr:col>
      <xdr:colOff>297487</xdr:colOff>
      <xdr:row>9</xdr:row>
      <xdr:rowOff>90009</xdr:rowOff>
    </xdr:to>
    <xdr:sp macro="" textlink="">
      <xdr:nvSpPr>
        <xdr:cNvPr id="47" name="Дуга 46"/>
        <xdr:cNvSpPr/>
      </xdr:nvSpPr>
      <xdr:spPr>
        <a:xfrm rot="10800000">
          <a:off x="9403978" y="1929186"/>
          <a:ext cx="180384" cy="180123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131653</xdr:colOff>
      <xdr:row>8</xdr:row>
      <xdr:rowOff>130542</xdr:rowOff>
    </xdr:from>
    <xdr:to>
      <xdr:col>9</xdr:col>
      <xdr:colOff>312333</xdr:colOff>
      <xdr:row>9</xdr:row>
      <xdr:rowOff>91513</xdr:rowOff>
    </xdr:to>
    <xdr:sp macro="" textlink="">
      <xdr:nvSpPr>
        <xdr:cNvPr id="48" name="Овал 47"/>
        <xdr:cNvSpPr/>
      </xdr:nvSpPr>
      <xdr:spPr>
        <a:xfrm rot="10800000">
          <a:off x="8704153" y="1930767"/>
          <a:ext cx="180680" cy="180046"/>
        </a:xfrm>
        <a:prstGeom prst="ellipse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350227</xdr:colOff>
      <xdr:row>4</xdr:row>
      <xdr:rowOff>142422</xdr:rowOff>
    </xdr:from>
    <xdr:to>
      <xdr:col>10</xdr:col>
      <xdr:colOff>356289</xdr:colOff>
      <xdr:row>9</xdr:row>
      <xdr:rowOff>77124</xdr:rowOff>
    </xdr:to>
    <xdr:cxnSp macro="">
      <xdr:nvCxnSpPr>
        <xdr:cNvPr id="49" name="Прямая соединительная линия 48"/>
        <xdr:cNvCxnSpPr>
          <a:stCxn id="58" idx="0"/>
          <a:endCxn id="57" idx="2"/>
        </xdr:cNvCxnSpPr>
      </xdr:nvCxnSpPr>
      <xdr:spPr>
        <a:xfrm rot="10800000">
          <a:off x="9637102" y="1066347"/>
          <a:ext cx="6062" cy="103007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204416</xdr:colOff>
      <xdr:row>4</xdr:row>
      <xdr:rowOff>217309</xdr:rowOff>
    </xdr:from>
    <xdr:to>
      <xdr:col>10</xdr:col>
      <xdr:colOff>296839</xdr:colOff>
      <xdr:row>8</xdr:row>
      <xdr:rowOff>216175</xdr:rowOff>
    </xdr:to>
    <xdr:cxnSp macro="">
      <xdr:nvCxnSpPr>
        <xdr:cNvPr id="50" name="Прямая соединительная линия 49"/>
        <xdr:cNvCxnSpPr/>
      </xdr:nvCxnSpPr>
      <xdr:spPr>
        <a:xfrm rot="10800000" flipH="1" flipV="1">
          <a:off x="9491291" y="1141234"/>
          <a:ext cx="92423" cy="87516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312333</xdr:colOff>
      <xdr:row>6</xdr:row>
      <xdr:rowOff>2421</xdr:rowOff>
    </xdr:from>
    <xdr:to>
      <xdr:col>9</xdr:col>
      <xdr:colOff>568986</xdr:colOff>
      <xdr:row>9</xdr:row>
      <xdr:rowOff>1515</xdr:rowOff>
    </xdr:to>
    <xdr:cxnSp macro="">
      <xdr:nvCxnSpPr>
        <xdr:cNvPr id="51" name="Прямая соединительная линия 50"/>
        <xdr:cNvCxnSpPr>
          <a:endCxn id="48" idx="2"/>
        </xdr:cNvCxnSpPr>
      </xdr:nvCxnSpPr>
      <xdr:spPr>
        <a:xfrm rot="10800000" flipV="1">
          <a:off x="8884833" y="1364496"/>
          <a:ext cx="256653" cy="656319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131653</xdr:colOff>
      <xdr:row>4</xdr:row>
      <xdr:rowOff>211456</xdr:rowOff>
    </xdr:from>
    <xdr:to>
      <xdr:col>9</xdr:col>
      <xdr:colOff>479684</xdr:colOff>
      <xdr:row>9</xdr:row>
      <xdr:rowOff>1515</xdr:rowOff>
    </xdr:to>
    <xdr:cxnSp macro="">
      <xdr:nvCxnSpPr>
        <xdr:cNvPr id="52" name="Прямая соединительная линия 51"/>
        <xdr:cNvCxnSpPr>
          <a:stCxn id="53" idx="0"/>
          <a:endCxn id="48" idx="6"/>
        </xdr:cNvCxnSpPr>
      </xdr:nvCxnSpPr>
      <xdr:spPr>
        <a:xfrm rot="10800000" flipV="1">
          <a:off x="8704153" y="1135381"/>
          <a:ext cx="348031" cy="885434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479666</xdr:colOff>
      <xdr:row>4</xdr:row>
      <xdr:rowOff>123254</xdr:rowOff>
    </xdr:from>
    <xdr:to>
      <xdr:col>9</xdr:col>
      <xdr:colOff>658745</xdr:colOff>
      <xdr:row>5</xdr:row>
      <xdr:rowOff>84225</xdr:rowOff>
    </xdr:to>
    <xdr:sp macro="" textlink="">
      <xdr:nvSpPr>
        <xdr:cNvPr id="53" name="Дуга 52"/>
        <xdr:cNvSpPr/>
      </xdr:nvSpPr>
      <xdr:spPr>
        <a:xfrm>
          <a:off x="9052166" y="1047179"/>
          <a:ext cx="179079" cy="180046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479684</xdr:colOff>
      <xdr:row>4</xdr:row>
      <xdr:rowOff>211456</xdr:rowOff>
    </xdr:from>
    <xdr:to>
      <xdr:col>10</xdr:col>
      <xdr:colOff>116656</xdr:colOff>
      <xdr:row>9</xdr:row>
      <xdr:rowOff>98</xdr:rowOff>
    </xdr:to>
    <xdr:cxnSp macro="">
      <xdr:nvCxnSpPr>
        <xdr:cNvPr id="54" name="Прямая соединительная линия 53"/>
        <xdr:cNvCxnSpPr>
          <a:stCxn id="53" idx="0"/>
          <a:endCxn id="47" idx="2"/>
        </xdr:cNvCxnSpPr>
      </xdr:nvCxnSpPr>
      <xdr:spPr>
        <a:xfrm rot="10800000" flipH="1" flipV="1">
          <a:off x="9052184" y="1135381"/>
          <a:ext cx="351347" cy="88401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658746</xdr:colOff>
      <xdr:row>4</xdr:row>
      <xdr:rowOff>213161</xdr:rowOff>
    </xdr:from>
    <xdr:to>
      <xdr:col>10</xdr:col>
      <xdr:colOff>297319</xdr:colOff>
      <xdr:row>9</xdr:row>
      <xdr:rowOff>1803</xdr:rowOff>
    </xdr:to>
    <xdr:cxnSp macro="">
      <xdr:nvCxnSpPr>
        <xdr:cNvPr id="55" name="Прямая соединительная линия 54"/>
        <xdr:cNvCxnSpPr>
          <a:stCxn id="53" idx="2"/>
          <a:endCxn id="47" idx="0"/>
        </xdr:cNvCxnSpPr>
      </xdr:nvCxnSpPr>
      <xdr:spPr>
        <a:xfrm rot="10800000" flipH="1" flipV="1">
          <a:off x="9231246" y="1137086"/>
          <a:ext cx="352948" cy="88401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152669</xdr:colOff>
      <xdr:row>4</xdr:row>
      <xdr:rowOff>208939</xdr:rowOff>
    </xdr:from>
    <xdr:to>
      <xdr:col>10</xdr:col>
      <xdr:colOff>202989</xdr:colOff>
      <xdr:row>7</xdr:row>
      <xdr:rowOff>71246</xdr:rowOff>
    </xdr:to>
    <xdr:cxnSp macro="">
      <xdr:nvCxnSpPr>
        <xdr:cNvPr id="56" name="Прямая соединительная линия 55"/>
        <xdr:cNvCxnSpPr/>
      </xdr:nvCxnSpPr>
      <xdr:spPr>
        <a:xfrm rot="10800000" flipV="1">
          <a:off x="9439544" y="1132864"/>
          <a:ext cx="50320" cy="51953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207859</xdr:colOff>
      <xdr:row>4</xdr:row>
      <xdr:rowOff>125935</xdr:rowOff>
    </xdr:from>
    <xdr:to>
      <xdr:col>10</xdr:col>
      <xdr:colOff>388539</xdr:colOff>
      <xdr:row>5</xdr:row>
      <xdr:rowOff>86906</xdr:rowOff>
    </xdr:to>
    <xdr:sp macro="" textlink="">
      <xdr:nvSpPr>
        <xdr:cNvPr id="57" name="Дуга 56"/>
        <xdr:cNvSpPr/>
      </xdr:nvSpPr>
      <xdr:spPr>
        <a:xfrm>
          <a:off x="9494734" y="1049860"/>
          <a:ext cx="180680" cy="180046"/>
        </a:xfrm>
        <a:prstGeom prst="arc">
          <a:avLst>
            <a:gd name="adj1" fmla="val 10868681"/>
            <a:gd name="adj2" fmla="val 1829996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299683</xdr:colOff>
      <xdr:row>8</xdr:row>
      <xdr:rowOff>123879</xdr:rowOff>
    </xdr:from>
    <xdr:to>
      <xdr:col>10</xdr:col>
      <xdr:colOff>481463</xdr:colOff>
      <xdr:row>9</xdr:row>
      <xdr:rowOff>83758</xdr:rowOff>
    </xdr:to>
    <xdr:sp macro="" textlink="">
      <xdr:nvSpPr>
        <xdr:cNvPr id="58" name="Дуга 57"/>
        <xdr:cNvSpPr/>
      </xdr:nvSpPr>
      <xdr:spPr>
        <a:xfrm rot="16200000">
          <a:off x="9587971" y="1922691"/>
          <a:ext cx="178954" cy="181780"/>
        </a:xfrm>
        <a:prstGeom prst="arc">
          <a:avLst>
            <a:gd name="adj1" fmla="val 12136915"/>
            <a:gd name="adj2" fmla="val 16417192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178594</xdr:colOff>
      <xdr:row>8</xdr:row>
      <xdr:rowOff>219325</xdr:rowOff>
    </xdr:from>
    <xdr:to>
      <xdr:col>10</xdr:col>
      <xdr:colOff>441785</xdr:colOff>
      <xdr:row>8</xdr:row>
      <xdr:rowOff>219325</xdr:rowOff>
    </xdr:to>
    <xdr:cxnSp macro="">
      <xdr:nvCxnSpPr>
        <xdr:cNvPr id="59" name="Прямая соединительная линия 58"/>
        <xdr:cNvCxnSpPr/>
      </xdr:nvCxnSpPr>
      <xdr:spPr>
        <a:xfrm>
          <a:off x="6607969" y="2019550"/>
          <a:ext cx="3120691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280175</xdr:colOff>
      <xdr:row>8</xdr:row>
      <xdr:rowOff>165286</xdr:rowOff>
    </xdr:from>
    <xdr:to>
      <xdr:col>6</xdr:col>
      <xdr:colOff>280175</xdr:colOff>
      <xdr:row>9</xdr:row>
      <xdr:rowOff>154081</xdr:rowOff>
    </xdr:to>
    <xdr:cxnSp macro="">
      <xdr:nvCxnSpPr>
        <xdr:cNvPr id="60" name="Прямая соединительная линия 59"/>
        <xdr:cNvCxnSpPr/>
      </xdr:nvCxnSpPr>
      <xdr:spPr>
        <a:xfrm>
          <a:off x="6709550" y="1965511"/>
          <a:ext cx="0" cy="20787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352441</xdr:colOff>
      <xdr:row>3</xdr:row>
      <xdr:rowOff>171152</xdr:rowOff>
    </xdr:from>
    <xdr:to>
      <xdr:col>7</xdr:col>
      <xdr:colOff>352441</xdr:colOff>
      <xdr:row>5</xdr:row>
      <xdr:rowOff>161925</xdr:rowOff>
    </xdr:to>
    <xdr:cxnSp macro="">
      <xdr:nvCxnSpPr>
        <xdr:cNvPr id="61" name="Прямая соединительная линия 60"/>
        <xdr:cNvCxnSpPr/>
      </xdr:nvCxnSpPr>
      <xdr:spPr>
        <a:xfrm>
          <a:off x="7496191" y="876002"/>
          <a:ext cx="0" cy="428923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218516</xdr:colOff>
      <xdr:row>8</xdr:row>
      <xdr:rowOff>75639</xdr:rowOff>
    </xdr:from>
    <xdr:to>
      <xdr:col>9</xdr:col>
      <xdr:colOff>218516</xdr:colOff>
      <xdr:row>9</xdr:row>
      <xdr:rowOff>216958</xdr:rowOff>
    </xdr:to>
    <xdr:cxnSp macro="">
      <xdr:nvCxnSpPr>
        <xdr:cNvPr id="62" name="Прямая соединительная линия 61"/>
        <xdr:cNvCxnSpPr/>
      </xdr:nvCxnSpPr>
      <xdr:spPr>
        <a:xfrm>
          <a:off x="8791016" y="1875864"/>
          <a:ext cx="0" cy="360394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210116</xdr:colOff>
      <xdr:row>8</xdr:row>
      <xdr:rowOff>168088</xdr:rowOff>
    </xdr:from>
    <xdr:to>
      <xdr:col>10</xdr:col>
      <xdr:colOff>210116</xdr:colOff>
      <xdr:row>9</xdr:row>
      <xdr:rowOff>165285</xdr:rowOff>
    </xdr:to>
    <xdr:cxnSp macro="">
      <xdr:nvCxnSpPr>
        <xdr:cNvPr id="63" name="Прямая соединительная линия 62"/>
        <xdr:cNvCxnSpPr/>
      </xdr:nvCxnSpPr>
      <xdr:spPr>
        <a:xfrm>
          <a:off x="9496991" y="1968313"/>
          <a:ext cx="0" cy="216272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568700</xdr:colOff>
      <xdr:row>4</xdr:row>
      <xdr:rowOff>72841</xdr:rowOff>
    </xdr:from>
    <xdr:to>
      <xdr:col>9</xdr:col>
      <xdr:colOff>568700</xdr:colOff>
      <xdr:row>5</xdr:row>
      <xdr:rowOff>39220</xdr:rowOff>
    </xdr:to>
    <xdr:cxnSp macro="">
      <xdr:nvCxnSpPr>
        <xdr:cNvPr id="64" name="Прямая соединительная линия 63"/>
        <xdr:cNvCxnSpPr/>
      </xdr:nvCxnSpPr>
      <xdr:spPr>
        <a:xfrm>
          <a:off x="9141200" y="996766"/>
          <a:ext cx="0" cy="185454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177271</xdr:colOff>
      <xdr:row>8</xdr:row>
      <xdr:rowOff>107825</xdr:rowOff>
    </xdr:from>
    <xdr:to>
      <xdr:col>9</xdr:col>
      <xdr:colOff>248706</xdr:colOff>
      <xdr:row>9</xdr:row>
      <xdr:rowOff>84667</xdr:rowOff>
    </xdr:to>
    <xdr:cxnSp macro="">
      <xdr:nvCxnSpPr>
        <xdr:cNvPr id="65" name="Прямая соединительная линия 64"/>
        <xdr:cNvCxnSpPr/>
      </xdr:nvCxnSpPr>
      <xdr:spPr>
        <a:xfrm>
          <a:off x="8749771" y="1908050"/>
          <a:ext cx="71435" cy="19591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251355</xdr:colOff>
      <xdr:row>9</xdr:row>
      <xdr:rowOff>89956</xdr:rowOff>
    </xdr:from>
    <xdr:to>
      <xdr:col>9</xdr:col>
      <xdr:colOff>314466</xdr:colOff>
      <xdr:row>10</xdr:row>
      <xdr:rowOff>42333</xdr:rowOff>
    </xdr:to>
    <xdr:cxnSp macro="">
      <xdr:nvCxnSpPr>
        <xdr:cNvPr id="66" name="Прямая со стрелкой 65"/>
        <xdr:cNvCxnSpPr/>
      </xdr:nvCxnSpPr>
      <xdr:spPr>
        <a:xfrm flipH="1" flipV="1">
          <a:off x="8823855" y="2109256"/>
          <a:ext cx="63111" cy="17145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523447</xdr:colOff>
      <xdr:row>3</xdr:row>
      <xdr:rowOff>216958</xdr:rowOff>
    </xdr:from>
    <xdr:to>
      <xdr:col>9</xdr:col>
      <xdr:colOff>182563</xdr:colOff>
      <xdr:row>8</xdr:row>
      <xdr:rowOff>128441</xdr:rowOff>
    </xdr:to>
    <xdr:cxnSp macro="">
      <xdr:nvCxnSpPr>
        <xdr:cNvPr id="67" name="Прямая со стрелкой 66"/>
        <xdr:cNvCxnSpPr/>
      </xdr:nvCxnSpPr>
      <xdr:spPr>
        <a:xfrm>
          <a:off x="8381572" y="921808"/>
          <a:ext cx="373491" cy="10068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228601</xdr:colOff>
      <xdr:row>28</xdr:row>
      <xdr:rowOff>142688</xdr:rowOff>
    </xdr:from>
    <xdr:to>
      <xdr:col>10</xdr:col>
      <xdr:colOff>303923</xdr:colOff>
      <xdr:row>32</xdr:row>
      <xdr:rowOff>109538</xdr:rowOff>
    </xdr:to>
    <xdr:cxnSp macro="">
      <xdr:nvCxnSpPr>
        <xdr:cNvPr id="68" name="Прямая соединительная линия 67"/>
        <xdr:cNvCxnSpPr/>
      </xdr:nvCxnSpPr>
      <xdr:spPr>
        <a:xfrm flipH="1">
          <a:off x="8086726" y="6324413"/>
          <a:ext cx="1504072" cy="843150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271463</xdr:colOff>
      <xdr:row>28</xdr:row>
      <xdr:rowOff>5</xdr:rowOff>
    </xdr:from>
    <xdr:to>
      <xdr:col>10</xdr:col>
      <xdr:colOff>300790</xdr:colOff>
      <xdr:row>28</xdr:row>
      <xdr:rowOff>5</xdr:rowOff>
    </xdr:to>
    <xdr:cxnSp macro="">
      <xdr:nvCxnSpPr>
        <xdr:cNvPr id="69" name="Прямая со стрелкой 68"/>
        <xdr:cNvCxnSpPr/>
      </xdr:nvCxnSpPr>
      <xdr:spPr>
        <a:xfrm>
          <a:off x="6700838" y="6181730"/>
          <a:ext cx="2886827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271463</xdr:colOff>
      <xdr:row>29</xdr:row>
      <xdr:rowOff>7</xdr:rowOff>
    </xdr:from>
    <xdr:to>
      <xdr:col>9</xdr:col>
      <xdr:colOff>290513</xdr:colOff>
      <xdr:row>29</xdr:row>
      <xdr:rowOff>7</xdr:rowOff>
    </xdr:to>
    <xdr:cxnSp macro="">
      <xdr:nvCxnSpPr>
        <xdr:cNvPr id="70" name="Прямая со стрелкой 69"/>
        <xdr:cNvCxnSpPr/>
      </xdr:nvCxnSpPr>
      <xdr:spPr>
        <a:xfrm>
          <a:off x="6700838" y="6400807"/>
          <a:ext cx="21621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271463</xdr:colOff>
      <xdr:row>30</xdr:row>
      <xdr:rowOff>6</xdr:rowOff>
    </xdr:from>
    <xdr:to>
      <xdr:col>8</xdr:col>
      <xdr:colOff>604838</xdr:colOff>
      <xdr:row>30</xdr:row>
      <xdr:rowOff>6</xdr:rowOff>
    </xdr:to>
    <xdr:cxnSp macro="">
      <xdr:nvCxnSpPr>
        <xdr:cNvPr id="71" name="Прямая со стрелкой 70"/>
        <xdr:cNvCxnSpPr/>
      </xdr:nvCxnSpPr>
      <xdr:spPr>
        <a:xfrm>
          <a:off x="6700838" y="6619881"/>
          <a:ext cx="176212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271463</xdr:colOff>
      <xdr:row>31</xdr:row>
      <xdr:rowOff>4</xdr:rowOff>
    </xdr:from>
    <xdr:to>
      <xdr:col>8</xdr:col>
      <xdr:colOff>245077</xdr:colOff>
      <xdr:row>31</xdr:row>
      <xdr:rowOff>4</xdr:rowOff>
    </xdr:to>
    <xdr:cxnSp macro="">
      <xdr:nvCxnSpPr>
        <xdr:cNvPr id="72" name="Прямая со стрелкой 71"/>
        <xdr:cNvCxnSpPr/>
      </xdr:nvCxnSpPr>
      <xdr:spPr>
        <a:xfrm>
          <a:off x="6700838" y="6838954"/>
          <a:ext cx="1402364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367218</xdr:colOff>
      <xdr:row>20</xdr:row>
      <xdr:rowOff>381</xdr:rowOff>
    </xdr:from>
    <xdr:to>
      <xdr:col>7</xdr:col>
      <xdr:colOff>356943</xdr:colOff>
      <xdr:row>20</xdr:row>
      <xdr:rowOff>382</xdr:rowOff>
    </xdr:to>
    <xdr:cxnSp macro="">
      <xdr:nvCxnSpPr>
        <xdr:cNvPr id="73" name="Прямая со стрелкой 72"/>
        <xdr:cNvCxnSpPr/>
      </xdr:nvCxnSpPr>
      <xdr:spPr>
        <a:xfrm flipV="1">
          <a:off x="6796593" y="4429506"/>
          <a:ext cx="7041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195247</xdr:colOff>
      <xdr:row>20</xdr:row>
      <xdr:rowOff>124728</xdr:rowOff>
    </xdr:from>
    <xdr:to>
      <xdr:col>8</xdr:col>
      <xdr:colOff>195247</xdr:colOff>
      <xdr:row>25</xdr:row>
      <xdr:rowOff>97336</xdr:rowOff>
    </xdr:to>
    <xdr:cxnSp macro="">
      <xdr:nvCxnSpPr>
        <xdr:cNvPr id="74" name="Прямая со стрелкой 73"/>
        <xdr:cNvCxnSpPr/>
      </xdr:nvCxnSpPr>
      <xdr:spPr>
        <a:xfrm>
          <a:off x="8053372" y="4553853"/>
          <a:ext cx="0" cy="106798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172328</xdr:colOff>
      <xdr:row>23</xdr:row>
      <xdr:rowOff>0</xdr:rowOff>
    </xdr:from>
    <xdr:to>
      <xdr:col>7</xdr:col>
      <xdr:colOff>698500</xdr:colOff>
      <xdr:row>23</xdr:row>
      <xdr:rowOff>0</xdr:rowOff>
    </xdr:to>
    <xdr:cxnSp macro="">
      <xdr:nvCxnSpPr>
        <xdr:cNvPr id="75" name="Прямая соединительная линия 74"/>
        <xdr:cNvCxnSpPr/>
      </xdr:nvCxnSpPr>
      <xdr:spPr>
        <a:xfrm>
          <a:off x="6601703" y="5086350"/>
          <a:ext cx="1240547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30</xdr:row>
      <xdr:rowOff>109538</xdr:rowOff>
    </xdr:from>
    <xdr:to>
      <xdr:col>9</xdr:col>
      <xdr:colOff>423863</xdr:colOff>
      <xdr:row>30</xdr:row>
      <xdr:rowOff>109538</xdr:rowOff>
    </xdr:to>
    <xdr:cxnSp macro="">
      <xdr:nvCxnSpPr>
        <xdr:cNvPr id="76" name="Прямая соединительная линия 75"/>
        <xdr:cNvCxnSpPr/>
      </xdr:nvCxnSpPr>
      <xdr:spPr>
        <a:xfrm>
          <a:off x="8858250" y="6729413"/>
          <a:ext cx="13811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609600</xdr:colOff>
      <xdr:row>31</xdr:row>
      <xdr:rowOff>114300</xdr:rowOff>
    </xdr:from>
    <xdr:to>
      <xdr:col>9</xdr:col>
      <xdr:colOff>419100</xdr:colOff>
      <xdr:row>31</xdr:row>
      <xdr:rowOff>114300</xdr:rowOff>
    </xdr:to>
    <xdr:cxnSp macro="">
      <xdr:nvCxnSpPr>
        <xdr:cNvPr id="77" name="Прямая соединительная линия 76"/>
        <xdr:cNvCxnSpPr/>
      </xdr:nvCxnSpPr>
      <xdr:spPr>
        <a:xfrm>
          <a:off x="8467725" y="6953250"/>
          <a:ext cx="5238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228600</xdr:colOff>
      <xdr:row>32</xdr:row>
      <xdr:rowOff>109538</xdr:rowOff>
    </xdr:from>
    <xdr:to>
      <xdr:col>9</xdr:col>
      <xdr:colOff>419100</xdr:colOff>
      <xdr:row>32</xdr:row>
      <xdr:rowOff>109538</xdr:rowOff>
    </xdr:to>
    <xdr:cxnSp macro="">
      <xdr:nvCxnSpPr>
        <xdr:cNvPr id="78" name="Прямая соединительная линия 77"/>
        <xdr:cNvCxnSpPr/>
      </xdr:nvCxnSpPr>
      <xdr:spPr>
        <a:xfrm>
          <a:off x="8086725" y="7167563"/>
          <a:ext cx="9048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290520</xdr:colOff>
      <xdr:row>28</xdr:row>
      <xdr:rowOff>161925</xdr:rowOff>
    </xdr:from>
    <xdr:to>
      <xdr:col>9</xdr:col>
      <xdr:colOff>290520</xdr:colOff>
      <xdr:row>30</xdr:row>
      <xdr:rowOff>109538</xdr:rowOff>
    </xdr:to>
    <xdr:cxnSp macro="">
      <xdr:nvCxnSpPr>
        <xdr:cNvPr id="79" name="Прямая соединительная линия 78"/>
        <xdr:cNvCxnSpPr/>
      </xdr:nvCxnSpPr>
      <xdr:spPr>
        <a:xfrm>
          <a:off x="8863020" y="6343650"/>
          <a:ext cx="0" cy="3857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299285</xdr:colOff>
      <xdr:row>24</xdr:row>
      <xdr:rowOff>217632</xdr:rowOff>
    </xdr:from>
    <xdr:to>
      <xdr:col>10</xdr:col>
      <xdr:colOff>299285</xdr:colOff>
      <xdr:row>28</xdr:row>
      <xdr:rowOff>147261</xdr:rowOff>
    </xdr:to>
    <xdr:cxnSp macro="">
      <xdr:nvCxnSpPr>
        <xdr:cNvPr id="80" name="Прямая соединительная линия 79"/>
        <xdr:cNvCxnSpPr/>
      </xdr:nvCxnSpPr>
      <xdr:spPr>
        <a:xfrm>
          <a:off x="9586160" y="5523057"/>
          <a:ext cx="0" cy="8059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609855</xdr:colOff>
      <xdr:row>29</xdr:row>
      <xdr:rowOff>161925</xdr:rowOff>
    </xdr:from>
    <xdr:to>
      <xdr:col>8</xdr:col>
      <xdr:colOff>609855</xdr:colOff>
      <xdr:row>31</xdr:row>
      <xdr:rowOff>111740</xdr:rowOff>
    </xdr:to>
    <xdr:cxnSp macro="">
      <xdr:nvCxnSpPr>
        <xdr:cNvPr id="81" name="Прямая соединительная линия 80"/>
        <xdr:cNvCxnSpPr/>
      </xdr:nvCxnSpPr>
      <xdr:spPr>
        <a:xfrm>
          <a:off x="8467980" y="6562725"/>
          <a:ext cx="0" cy="3879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238140</xdr:colOff>
      <xdr:row>30</xdr:row>
      <xdr:rowOff>161925</xdr:rowOff>
    </xdr:from>
    <xdr:to>
      <xdr:col>8</xdr:col>
      <xdr:colOff>238140</xdr:colOff>
      <xdr:row>32</xdr:row>
      <xdr:rowOff>100016</xdr:rowOff>
    </xdr:to>
    <xdr:cxnSp macro="">
      <xdr:nvCxnSpPr>
        <xdr:cNvPr id="82" name="Прямая соединительная линия 81"/>
        <xdr:cNvCxnSpPr/>
      </xdr:nvCxnSpPr>
      <xdr:spPr>
        <a:xfrm>
          <a:off x="8096265" y="6781800"/>
          <a:ext cx="0" cy="3762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1629</xdr:colOff>
      <xdr:row>24</xdr:row>
      <xdr:rowOff>162927</xdr:rowOff>
    </xdr:from>
    <xdr:to>
      <xdr:col>7</xdr:col>
      <xdr:colOff>1629</xdr:colOff>
      <xdr:row>25</xdr:row>
      <xdr:rowOff>160543</xdr:rowOff>
    </xdr:to>
    <xdr:cxnSp macro="">
      <xdr:nvCxnSpPr>
        <xdr:cNvPr id="83" name="Прямая соединительная линия 82"/>
        <xdr:cNvCxnSpPr/>
      </xdr:nvCxnSpPr>
      <xdr:spPr>
        <a:xfrm>
          <a:off x="7145379" y="5468352"/>
          <a:ext cx="0" cy="216691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367857</xdr:colOff>
      <xdr:row>18</xdr:row>
      <xdr:rowOff>163385</xdr:rowOff>
    </xdr:from>
    <xdr:to>
      <xdr:col>6</xdr:col>
      <xdr:colOff>367857</xdr:colOff>
      <xdr:row>21</xdr:row>
      <xdr:rowOff>84292</xdr:rowOff>
    </xdr:to>
    <xdr:cxnSp macro="">
      <xdr:nvCxnSpPr>
        <xdr:cNvPr id="84" name="Прямая соединительная линия 83"/>
        <xdr:cNvCxnSpPr/>
      </xdr:nvCxnSpPr>
      <xdr:spPr>
        <a:xfrm>
          <a:off x="6797232" y="4154360"/>
          <a:ext cx="0" cy="578132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276119</xdr:colOff>
      <xdr:row>20</xdr:row>
      <xdr:rowOff>125319</xdr:rowOff>
    </xdr:from>
    <xdr:to>
      <xdr:col>6</xdr:col>
      <xdr:colOff>456503</xdr:colOff>
      <xdr:row>21</xdr:row>
      <xdr:rowOff>86367</xdr:rowOff>
    </xdr:to>
    <xdr:sp macro="" textlink="">
      <xdr:nvSpPr>
        <xdr:cNvPr id="85" name="Дуга 84"/>
        <xdr:cNvSpPr/>
      </xdr:nvSpPr>
      <xdr:spPr>
        <a:xfrm>
          <a:off x="6705494" y="4554444"/>
          <a:ext cx="180384" cy="180123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261273</xdr:colOff>
      <xdr:row>20</xdr:row>
      <xdr:rowOff>123815</xdr:rowOff>
    </xdr:from>
    <xdr:to>
      <xdr:col>7</xdr:col>
      <xdr:colOff>441953</xdr:colOff>
      <xdr:row>21</xdr:row>
      <xdr:rowOff>84786</xdr:rowOff>
    </xdr:to>
    <xdr:sp macro="" textlink="">
      <xdr:nvSpPr>
        <xdr:cNvPr id="86" name="Овал 85"/>
        <xdr:cNvSpPr/>
      </xdr:nvSpPr>
      <xdr:spPr>
        <a:xfrm>
          <a:off x="7405023" y="4552940"/>
          <a:ext cx="180680" cy="180046"/>
        </a:xfrm>
        <a:prstGeom prst="ellipse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4620</xdr:colOff>
      <xdr:row>20</xdr:row>
      <xdr:rowOff>213813</xdr:rowOff>
    </xdr:from>
    <xdr:to>
      <xdr:col>7</xdr:col>
      <xdr:colOff>261273</xdr:colOff>
      <xdr:row>23</xdr:row>
      <xdr:rowOff>212906</xdr:rowOff>
    </xdr:to>
    <xdr:cxnSp macro="">
      <xdr:nvCxnSpPr>
        <xdr:cNvPr id="87" name="Прямая соединительная линия 86"/>
        <xdr:cNvCxnSpPr>
          <a:endCxn id="86" idx="2"/>
        </xdr:cNvCxnSpPr>
      </xdr:nvCxnSpPr>
      <xdr:spPr>
        <a:xfrm flipV="1">
          <a:off x="7148370" y="4642938"/>
          <a:ext cx="256653" cy="65631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93922</xdr:colOff>
      <xdr:row>20</xdr:row>
      <xdr:rowOff>213813</xdr:rowOff>
    </xdr:from>
    <xdr:to>
      <xdr:col>7</xdr:col>
      <xdr:colOff>441953</xdr:colOff>
      <xdr:row>25</xdr:row>
      <xdr:rowOff>3872</xdr:rowOff>
    </xdr:to>
    <xdr:cxnSp macro="">
      <xdr:nvCxnSpPr>
        <xdr:cNvPr id="88" name="Прямая соединительная линия 87"/>
        <xdr:cNvCxnSpPr>
          <a:stCxn id="89" idx="0"/>
          <a:endCxn id="86" idx="6"/>
        </xdr:cNvCxnSpPr>
      </xdr:nvCxnSpPr>
      <xdr:spPr>
        <a:xfrm flipV="1">
          <a:off x="7237672" y="4642938"/>
          <a:ext cx="348031" cy="885434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631504</xdr:colOff>
      <xdr:row>24</xdr:row>
      <xdr:rowOff>131103</xdr:rowOff>
    </xdr:from>
    <xdr:to>
      <xdr:col>7</xdr:col>
      <xdr:colOff>93940</xdr:colOff>
      <xdr:row>25</xdr:row>
      <xdr:rowOff>92074</xdr:rowOff>
    </xdr:to>
    <xdr:sp macro="" textlink="">
      <xdr:nvSpPr>
        <xdr:cNvPr id="89" name="Дуга 88"/>
        <xdr:cNvSpPr/>
      </xdr:nvSpPr>
      <xdr:spPr>
        <a:xfrm rot="10800000">
          <a:off x="7060879" y="5436528"/>
          <a:ext cx="176811" cy="180046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456950</xdr:colOff>
      <xdr:row>20</xdr:row>
      <xdr:rowOff>215230</xdr:rowOff>
    </xdr:from>
    <xdr:to>
      <xdr:col>7</xdr:col>
      <xdr:colOff>93922</xdr:colOff>
      <xdr:row>25</xdr:row>
      <xdr:rowOff>3872</xdr:rowOff>
    </xdr:to>
    <xdr:cxnSp macro="">
      <xdr:nvCxnSpPr>
        <xdr:cNvPr id="90" name="Прямая соединительная линия 89"/>
        <xdr:cNvCxnSpPr>
          <a:stCxn id="89" idx="0"/>
          <a:endCxn id="85" idx="2"/>
        </xdr:cNvCxnSpPr>
      </xdr:nvCxnSpPr>
      <xdr:spPr>
        <a:xfrm flipH="1" flipV="1">
          <a:off x="6886325" y="4644355"/>
          <a:ext cx="351347" cy="88401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276287</xdr:colOff>
      <xdr:row>20</xdr:row>
      <xdr:rowOff>213525</xdr:rowOff>
    </xdr:from>
    <xdr:to>
      <xdr:col>6</xdr:col>
      <xdr:colOff>631503</xdr:colOff>
      <xdr:row>25</xdr:row>
      <xdr:rowOff>2167</xdr:rowOff>
    </xdr:to>
    <xdr:cxnSp macro="">
      <xdr:nvCxnSpPr>
        <xdr:cNvPr id="91" name="Прямая соединительная линия 90"/>
        <xdr:cNvCxnSpPr>
          <a:stCxn id="89" idx="2"/>
          <a:endCxn id="85" idx="0"/>
        </xdr:cNvCxnSpPr>
      </xdr:nvCxnSpPr>
      <xdr:spPr>
        <a:xfrm flipH="1" flipV="1">
          <a:off x="6705662" y="4642650"/>
          <a:ext cx="355216" cy="88401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370617</xdr:colOff>
      <xdr:row>22</xdr:row>
      <xdr:rowOff>144081</xdr:rowOff>
    </xdr:from>
    <xdr:to>
      <xdr:col>6</xdr:col>
      <xdr:colOff>420937</xdr:colOff>
      <xdr:row>25</xdr:row>
      <xdr:rowOff>6389</xdr:rowOff>
    </xdr:to>
    <xdr:cxnSp macro="">
      <xdr:nvCxnSpPr>
        <xdr:cNvPr id="92" name="Прямая соединительная линия 91"/>
        <xdr:cNvCxnSpPr/>
      </xdr:nvCxnSpPr>
      <xdr:spPr>
        <a:xfrm flipV="1">
          <a:off x="6799992" y="5011356"/>
          <a:ext cx="50320" cy="51953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269818</xdr:colOff>
      <xdr:row>20</xdr:row>
      <xdr:rowOff>216869</xdr:rowOff>
    </xdr:from>
    <xdr:to>
      <xdr:col>6</xdr:col>
      <xdr:colOff>272372</xdr:colOff>
      <xdr:row>25</xdr:row>
      <xdr:rowOff>89392</xdr:rowOff>
    </xdr:to>
    <xdr:cxnSp macro="">
      <xdr:nvCxnSpPr>
        <xdr:cNvPr id="93" name="Прямая соединительная линия 92"/>
        <xdr:cNvCxnSpPr/>
      </xdr:nvCxnSpPr>
      <xdr:spPr>
        <a:xfrm flipH="1" flipV="1">
          <a:off x="6699193" y="4645994"/>
          <a:ext cx="2554" cy="96789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185067</xdr:colOff>
      <xdr:row>24</xdr:row>
      <xdr:rowOff>128422</xdr:rowOff>
    </xdr:from>
    <xdr:to>
      <xdr:col>6</xdr:col>
      <xdr:colOff>365747</xdr:colOff>
      <xdr:row>25</xdr:row>
      <xdr:rowOff>89393</xdr:rowOff>
    </xdr:to>
    <xdr:sp macro="" textlink="">
      <xdr:nvSpPr>
        <xdr:cNvPr id="94" name="Дуга 93"/>
        <xdr:cNvSpPr/>
      </xdr:nvSpPr>
      <xdr:spPr>
        <a:xfrm rot="10800000">
          <a:off x="6614442" y="5433847"/>
          <a:ext cx="180680" cy="180046"/>
        </a:xfrm>
        <a:prstGeom prst="arc">
          <a:avLst>
            <a:gd name="adj1" fmla="val 10868681"/>
            <a:gd name="adj2" fmla="val 16183150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140809</xdr:colOff>
      <xdr:row>22</xdr:row>
      <xdr:rowOff>211508</xdr:rowOff>
    </xdr:from>
    <xdr:to>
      <xdr:col>6</xdr:col>
      <xdr:colOff>322589</xdr:colOff>
      <xdr:row>23</xdr:row>
      <xdr:rowOff>171387</xdr:rowOff>
    </xdr:to>
    <xdr:sp macro="" textlink="">
      <xdr:nvSpPr>
        <xdr:cNvPr id="95" name="Дуга 94"/>
        <xdr:cNvSpPr/>
      </xdr:nvSpPr>
      <xdr:spPr>
        <a:xfrm rot="5400000">
          <a:off x="6571597" y="5077370"/>
          <a:ext cx="178954" cy="181780"/>
        </a:xfrm>
        <a:prstGeom prst="arc">
          <a:avLst>
            <a:gd name="adj1" fmla="val 12136915"/>
            <a:gd name="adj2" fmla="val 16417192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271418</xdr:colOff>
      <xdr:row>25</xdr:row>
      <xdr:rowOff>87829</xdr:rowOff>
    </xdr:from>
    <xdr:to>
      <xdr:col>6</xdr:col>
      <xdr:colOff>271418</xdr:colOff>
      <xdr:row>31</xdr:row>
      <xdr:rowOff>58063</xdr:rowOff>
    </xdr:to>
    <xdr:cxnSp macro="">
      <xdr:nvCxnSpPr>
        <xdr:cNvPr id="96" name="Прямая соединительная линия 95"/>
        <xdr:cNvCxnSpPr/>
      </xdr:nvCxnSpPr>
      <xdr:spPr>
        <a:xfrm>
          <a:off x="6700793" y="5612329"/>
          <a:ext cx="0" cy="12846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100509</xdr:colOff>
      <xdr:row>27</xdr:row>
      <xdr:rowOff>1</xdr:rowOff>
    </xdr:from>
    <xdr:to>
      <xdr:col>6</xdr:col>
      <xdr:colOff>267938</xdr:colOff>
      <xdr:row>27</xdr:row>
      <xdr:rowOff>1</xdr:rowOff>
    </xdr:to>
    <xdr:cxnSp macro="">
      <xdr:nvCxnSpPr>
        <xdr:cNvPr id="97" name="Прямая со стрелкой 96"/>
        <xdr:cNvCxnSpPr/>
      </xdr:nvCxnSpPr>
      <xdr:spPr>
        <a:xfrm>
          <a:off x="6529884" y="5962651"/>
          <a:ext cx="1674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325484</xdr:colOff>
      <xdr:row>26</xdr:row>
      <xdr:rowOff>219069</xdr:rowOff>
    </xdr:from>
    <xdr:to>
      <xdr:col>7</xdr:col>
      <xdr:colOff>384580</xdr:colOff>
      <xdr:row>26</xdr:row>
      <xdr:rowOff>219069</xdr:rowOff>
    </xdr:to>
    <xdr:cxnSp macro="">
      <xdr:nvCxnSpPr>
        <xdr:cNvPr id="98" name="Прямая со стрелкой 97"/>
        <xdr:cNvCxnSpPr/>
      </xdr:nvCxnSpPr>
      <xdr:spPr>
        <a:xfrm flipH="1">
          <a:off x="6754859" y="5962644"/>
          <a:ext cx="77347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271181</xdr:colOff>
      <xdr:row>18</xdr:row>
      <xdr:rowOff>167432</xdr:rowOff>
    </xdr:from>
    <xdr:to>
      <xdr:col>6</xdr:col>
      <xdr:colOff>271181</xdr:colOff>
      <xdr:row>21</xdr:row>
      <xdr:rowOff>6952</xdr:rowOff>
    </xdr:to>
    <xdr:cxnSp macro="">
      <xdr:nvCxnSpPr>
        <xdr:cNvPr id="99" name="Прямая соединительная линия 98"/>
        <xdr:cNvCxnSpPr/>
      </xdr:nvCxnSpPr>
      <xdr:spPr>
        <a:xfrm>
          <a:off x="6700556" y="4158407"/>
          <a:ext cx="0" cy="4967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368880</xdr:colOff>
      <xdr:row>21</xdr:row>
      <xdr:rowOff>54790</xdr:rowOff>
    </xdr:from>
    <xdr:to>
      <xdr:col>6</xdr:col>
      <xdr:colOff>368880</xdr:colOff>
      <xdr:row>24</xdr:row>
      <xdr:rowOff>204788</xdr:rowOff>
    </xdr:to>
    <xdr:cxnSp macro="">
      <xdr:nvCxnSpPr>
        <xdr:cNvPr id="100" name="Прямая соединительная линия 99"/>
        <xdr:cNvCxnSpPr/>
      </xdr:nvCxnSpPr>
      <xdr:spPr>
        <a:xfrm>
          <a:off x="6798255" y="4702990"/>
          <a:ext cx="0" cy="8072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274626</xdr:colOff>
      <xdr:row>19</xdr:row>
      <xdr:rowOff>515</xdr:rowOff>
    </xdr:from>
    <xdr:to>
      <xdr:col>6</xdr:col>
      <xdr:colOff>368947</xdr:colOff>
      <xdr:row>19</xdr:row>
      <xdr:rowOff>515</xdr:rowOff>
    </xdr:to>
    <xdr:cxnSp macro="">
      <xdr:nvCxnSpPr>
        <xdr:cNvPr id="101" name="Прямая соединительная линия 100"/>
        <xdr:cNvCxnSpPr/>
      </xdr:nvCxnSpPr>
      <xdr:spPr>
        <a:xfrm>
          <a:off x="6704001" y="4210565"/>
          <a:ext cx="9432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103744</xdr:colOff>
      <xdr:row>19</xdr:row>
      <xdr:rowOff>512</xdr:rowOff>
    </xdr:from>
    <xdr:to>
      <xdr:col>6</xdr:col>
      <xdr:colOff>271173</xdr:colOff>
      <xdr:row>19</xdr:row>
      <xdr:rowOff>512</xdr:rowOff>
    </xdr:to>
    <xdr:cxnSp macro="">
      <xdr:nvCxnSpPr>
        <xdr:cNvPr id="102" name="Прямая со стрелкой 101"/>
        <xdr:cNvCxnSpPr/>
      </xdr:nvCxnSpPr>
      <xdr:spPr>
        <a:xfrm>
          <a:off x="6533119" y="4210562"/>
          <a:ext cx="1674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368946</xdr:colOff>
      <xdr:row>19</xdr:row>
      <xdr:rowOff>0</xdr:rowOff>
    </xdr:from>
    <xdr:to>
      <xdr:col>7</xdr:col>
      <xdr:colOff>440236</xdr:colOff>
      <xdr:row>19</xdr:row>
      <xdr:rowOff>0</xdr:rowOff>
    </xdr:to>
    <xdr:cxnSp macro="">
      <xdr:nvCxnSpPr>
        <xdr:cNvPr id="103" name="Прямая со стрелкой 102"/>
        <xdr:cNvCxnSpPr/>
      </xdr:nvCxnSpPr>
      <xdr:spPr>
        <a:xfrm flipH="1">
          <a:off x="6798321" y="4210050"/>
          <a:ext cx="78566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353659</xdr:colOff>
      <xdr:row>20</xdr:row>
      <xdr:rowOff>127316</xdr:rowOff>
    </xdr:from>
    <xdr:to>
      <xdr:col>8</xdr:col>
      <xdr:colOff>260350</xdr:colOff>
      <xdr:row>20</xdr:row>
      <xdr:rowOff>127316</xdr:rowOff>
    </xdr:to>
    <xdr:cxnSp macro="">
      <xdr:nvCxnSpPr>
        <xdr:cNvPr id="104" name="Прямая соединительная линия 103"/>
        <xdr:cNvCxnSpPr/>
      </xdr:nvCxnSpPr>
      <xdr:spPr>
        <a:xfrm>
          <a:off x="7497409" y="4556441"/>
          <a:ext cx="62106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716113</xdr:colOff>
      <xdr:row>25</xdr:row>
      <xdr:rowOff>94307</xdr:rowOff>
    </xdr:from>
    <xdr:to>
      <xdr:col>8</xdr:col>
      <xdr:colOff>266700</xdr:colOff>
      <xdr:row>25</xdr:row>
      <xdr:rowOff>94307</xdr:rowOff>
    </xdr:to>
    <xdr:cxnSp macro="">
      <xdr:nvCxnSpPr>
        <xdr:cNvPr id="105" name="Прямая соединительная линия 104"/>
        <xdr:cNvCxnSpPr/>
      </xdr:nvCxnSpPr>
      <xdr:spPr>
        <a:xfrm>
          <a:off x="7145488" y="5618807"/>
          <a:ext cx="97933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525747</xdr:colOff>
      <xdr:row>20</xdr:row>
      <xdr:rowOff>2</xdr:rowOff>
    </xdr:from>
    <xdr:to>
      <xdr:col>9</xdr:col>
      <xdr:colOff>351935</xdr:colOff>
      <xdr:row>20</xdr:row>
      <xdr:rowOff>2</xdr:rowOff>
    </xdr:to>
    <xdr:cxnSp macro="">
      <xdr:nvCxnSpPr>
        <xdr:cNvPr id="106" name="Прямая соединительная линия 105"/>
        <xdr:cNvCxnSpPr/>
      </xdr:nvCxnSpPr>
      <xdr:spPr>
        <a:xfrm>
          <a:off x="8383872" y="4429127"/>
          <a:ext cx="54056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169194</xdr:colOff>
      <xdr:row>21</xdr:row>
      <xdr:rowOff>0</xdr:rowOff>
    </xdr:from>
    <xdr:to>
      <xdr:col>10</xdr:col>
      <xdr:colOff>469984</xdr:colOff>
      <xdr:row>21</xdr:row>
      <xdr:rowOff>0</xdr:rowOff>
    </xdr:to>
    <xdr:cxnSp macro="">
      <xdr:nvCxnSpPr>
        <xdr:cNvPr id="107" name="Прямая соединительная линия 106"/>
        <xdr:cNvCxnSpPr/>
      </xdr:nvCxnSpPr>
      <xdr:spPr>
        <a:xfrm>
          <a:off x="6598569" y="4648200"/>
          <a:ext cx="3158290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117103</xdr:colOff>
      <xdr:row>24</xdr:row>
      <xdr:rowOff>128961</xdr:rowOff>
    </xdr:from>
    <xdr:to>
      <xdr:col>10</xdr:col>
      <xdr:colOff>297487</xdr:colOff>
      <xdr:row>25</xdr:row>
      <xdr:rowOff>90009</xdr:rowOff>
    </xdr:to>
    <xdr:sp macro="" textlink="">
      <xdr:nvSpPr>
        <xdr:cNvPr id="108" name="Дуга 107"/>
        <xdr:cNvSpPr/>
      </xdr:nvSpPr>
      <xdr:spPr>
        <a:xfrm rot="10800000">
          <a:off x="9403978" y="5434386"/>
          <a:ext cx="180384" cy="180123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131653</xdr:colOff>
      <xdr:row>24</xdr:row>
      <xdr:rowOff>130542</xdr:rowOff>
    </xdr:from>
    <xdr:to>
      <xdr:col>9</xdr:col>
      <xdr:colOff>312333</xdr:colOff>
      <xdr:row>25</xdr:row>
      <xdr:rowOff>91513</xdr:rowOff>
    </xdr:to>
    <xdr:sp macro="" textlink="">
      <xdr:nvSpPr>
        <xdr:cNvPr id="109" name="Овал 108"/>
        <xdr:cNvSpPr/>
      </xdr:nvSpPr>
      <xdr:spPr>
        <a:xfrm rot="10800000">
          <a:off x="8704153" y="5435967"/>
          <a:ext cx="180680" cy="180046"/>
        </a:xfrm>
        <a:prstGeom prst="ellipse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312333</xdr:colOff>
      <xdr:row>22</xdr:row>
      <xdr:rowOff>2421</xdr:rowOff>
    </xdr:from>
    <xdr:to>
      <xdr:col>9</xdr:col>
      <xdr:colOff>568986</xdr:colOff>
      <xdr:row>25</xdr:row>
      <xdr:rowOff>1515</xdr:rowOff>
    </xdr:to>
    <xdr:cxnSp macro="">
      <xdr:nvCxnSpPr>
        <xdr:cNvPr id="110" name="Прямая соединительная линия 109"/>
        <xdr:cNvCxnSpPr>
          <a:endCxn id="109" idx="2"/>
        </xdr:cNvCxnSpPr>
      </xdr:nvCxnSpPr>
      <xdr:spPr>
        <a:xfrm rot="10800000" flipV="1">
          <a:off x="8884833" y="4869696"/>
          <a:ext cx="256653" cy="656319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131653</xdr:colOff>
      <xdr:row>20</xdr:row>
      <xdr:rowOff>211456</xdr:rowOff>
    </xdr:from>
    <xdr:to>
      <xdr:col>9</xdr:col>
      <xdr:colOff>479684</xdr:colOff>
      <xdr:row>25</xdr:row>
      <xdr:rowOff>1515</xdr:rowOff>
    </xdr:to>
    <xdr:cxnSp macro="">
      <xdr:nvCxnSpPr>
        <xdr:cNvPr id="111" name="Прямая соединительная линия 110"/>
        <xdr:cNvCxnSpPr>
          <a:stCxn id="112" idx="0"/>
          <a:endCxn id="109" idx="6"/>
        </xdr:cNvCxnSpPr>
      </xdr:nvCxnSpPr>
      <xdr:spPr>
        <a:xfrm rot="10800000" flipV="1">
          <a:off x="8704153" y="4640581"/>
          <a:ext cx="348031" cy="885434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479666</xdr:colOff>
      <xdr:row>20</xdr:row>
      <xdr:rowOff>123254</xdr:rowOff>
    </xdr:from>
    <xdr:to>
      <xdr:col>9</xdr:col>
      <xdr:colOff>658745</xdr:colOff>
      <xdr:row>21</xdr:row>
      <xdr:rowOff>84225</xdr:rowOff>
    </xdr:to>
    <xdr:sp macro="" textlink="">
      <xdr:nvSpPr>
        <xdr:cNvPr id="112" name="Дуга 111"/>
        <xdr:cNvSpPr/>
      </xdr:nvSpPr>
      <xdr:spPr>
        <a:xfrm>
          <a:off x="9052166" y="4552379"/>
          <a:ext cx="179079" cy="180046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479684</xdr:colOff>
      <xdr:row>20</xdr:row>
      <xdr:rowOff>211456</xdr:rowOff>
    </xdr:from>
    <xdr:to>
      <xdr:col>10</xdr:col>
      <xdr:colOff>116656</xdr:colOff>
      <xdr:row>25</xdr:row>
      <xdr:rowOff>98</xdr:rowOff>
    </xdr:to>
    <xdr:cxnSp macro="">
      <xdr:nvCxnSpPr>
        <xdr:cNvPr id="113" name="Прямая соединительная линия 112"/>
        <xdr:cNvCxnSpPr>
          <a:stCxn id="112" idx="0"/>
          <a:endCxn id="108" idx="2"/>
        </xdr:cNvCxnSpPr>
      </xdr:nvCxnSpPr>
      <xdr:spPr>
        <a:xfrm rot="10800000" flipH="1" flipV="1">
          <a:off x="9052184" y="4640581"/>
          <a:ext cx="351347" cy="88401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658746</xdr:colOff>
      <xdr:row>20</xdr:row>
      <xdr:rowOff>213161</xdr:rowOff>
    </xdr:from>
    <xdr:to>
      <xdr:col>10</xdr:col>
      <xdr:colOff>297319</xdr:colOff>
      <xdr:row>25</xdr:row>
      <xdr:rowOff>1803</xdr:rowOff>
    </xdr:to>
    <xdr:cxnSp macro="">
      <xdr:nvCxnSpPr>
        <xdr:cNvPr id="114" name="Прямая соединительная линия 113"/>
        <xdr:cNvCxnSpPr>
          <a:stCxn id="112" idx="2"/>
          <a:endCxn id="108" idx="0"/>
        </xdr:cNvCxnSpPr>
      </xdr:nvCxnSpPr>
      <xdr:spPr>
        <a:xfrm rot="10800000" flipH="1" flipV="1">
          <a:off x="9231246" y="4642286"/>
          <a:ext cx="352948" cy="88401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152669</xdr:colOff>
      <xdr:row>20</xdr:row>
      <xdr:rowOff>208939</xdr:rowOff>
    </xdr:from>
    <xdr:to>
      <xdr:col>10</xdr:col>
      <xdr:colOff>202989</xdr:colOff>
      <xdr:row>23</xdr:row>
      <xdr:rowOff>71246</xdr:rowOff>
    </xdr:to>
    <xdr:cxnSp macro="">
      <xdr:nvCxnSpPr>
        <xdr:cNvPr id="115" name="Прямая соединительная линия 114"/>
        <xdr:cNvCxnSpPr/>
      </xdr:nvCxnSpPr>
      <xdr:spPr>
        <a:xfrm rot="10800000" flipV="1">
          <a:off x="9439544" y="4638064"/>
          <a:ext cx="50320" cy="51953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178594</xdr:colOff>
      <xdr:row>24</xdr:row>
      <xdr:rowOff>219325</xdr:rowOff>
    </xdr:from>
    <xdr:to>
      <xdr:col>10</xdr:col>
      <xdr:colOff>441785</xdr:colOff>
      <xdr:row>24</xdr:row>
      <xdr:rowOff>219325</xdr:rowOff>
    </xdr:to>
    <xdr:cxnSp macro="">
      <xdr:nvCxnSpPr>
        <xdr:cNvPr id="116" name="Прямая соединительная линия 115"/>
        <xdr:cNvCxnSpPr/>
      </xdr:nvCxnSpPr>
      <xdr:spPr>
        <a:xfrm>
          <a:off x="6607969" y="5524750"/>
          <a:ext cx="3120691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352441</xdr:colOff>
      <xdr:row>19</xdr:row>
      <xdr:rowOff>171152</xdr:rowOff>
    </xdr:from>
    <xdr:to>
      <xdr:col>7</xdr:col>
      <xdr:colOff>352441</xdr:colOff>
      <xdr:row>21</xdr:row>
      <xdr:rowOff>161925</xdr:rowOff>
    </xdr:to>
    <xdr:cxnSp macro="">
      <xdr:nvCxnSpPr>
        <xdr:cNvPr id="117" name="Прямая соединительная линия 116"/>
        <xdr:cNvCxnSpPr/>
      </xdr:nvCxnSpPr>
      <xdr:spPr>
        <a:xfrm>
          <a:off x="7496191" y="4381202"/>
          <a:ext cx="0" cy="428923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218516</xdr:colOff>
      <xdr:row>24</xdr:row>
      <xdr:rowOff>75639</xdr:rowOff>
    </xdr:from>
    <xdr:to>
      <xdr:col>9</xdr:col>
      <xdr:colOff>218516</xdr:colOff>
      <xdr:row>25</xdr:row>
      <xdr:rowOff>216958</xdr:rowOff>
    </xdr:to>
    <xdr:cxnSp macro="">
      <xdr:nvCxnSpPr>
        <xdr:cNvPr id="118" name="Прямая соединительная линия 117"/>
        <xdr:cNvCxnSpPr/>
      </xdr:nvCxnSpPr>
      <xdr:spPr>
        <a:xfrm>
          <a:off x="8791016" y="5381064"/>
          <a:ext cx="0" cy="360394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210116</xdr:colOff>
      <xdr:row>24</xdr:row>
      <xdr:rowOff>168088</xdr:rowOff>
    </xdr:from>
    <xdr:to>
      <xdr:col>10</xdr:col>
      <xdr:colOff>210116</xdr:colOff>
      <xdr:row>25</xdr:row>
      <xdr:rowOff>165285</xdr:rowOff>
    </xdr:to>
    <xdr:cxnSp macro="">
      <xdr:nvCxnSpPr>
        <xdr:cNvPr id="119" name="Прямая соединительная линия 118"/>
        <xdr:cNvCxnSpPr/>
      </xdr:nvCxnSpPr>
      <xdr:spPr>
        <a:xfrm>
          <a:off x="9496991" y="5473513"/>
          <a:ext cx="0" cy="216272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568700</xdr:colOff>
      <xdr:row>20</xdr:row>
      <xdr:rowOff>72841</xdr:rowOff>
    </xdr:from>
    <xdr:to>
      <xdr:col>9</xdr:col>
      <xdr:colOff>568700</xdr:colOff>
      <xdr:row>21</xdr:row>
      <xdr:rowOff>39220</xdr:rowOff>
    </xdr:to>
    <xdr:cxnSp macro="">
      <xdr:nvCxnSpPr>
        <xdr:cNvPr id="120" name="Прямая соединительная линия 119"/>
        <xdr:cNvCxnSpPr/>
      </xdr:nvCxnSpPr>
      <xdr:spPr>
        <a:xfrm>
          <a:off x="9141200" y="4501966"/>
          <a:ext cx="0" cy="185454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177271</xdr:colOff>
      <xdr:row>24</xdr:row>
      <xdr:rowOff>107825</xdr:rowOff>
    </xdr:from>
    <xdr:to>
      <xdr:col>9</xdr:col>
      <xdr:colOff>248706</xdr:colOff>
      <xdr:row>25</xdr:row>
      <xdr:rowOff>84667</xdr:rowOff>
    </xdr:to>
    <xdr:cxnSp macro="">
      <xdr:nvCxnSpPr>
        <xdr:cNvPr id="121" name="Прямая соединительная линия 120"/>
        <xdr:cNvCxnSpPr/>
      </xdr:nvCxnSpPr>
      <xdr:spPr>
        <a:xfrm>
          <a:off x="8749771" y="5413250"/>
          <a:ext cx="71435" cy="19591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251355</xdr:colOff>
      <xdr:row>25</xdr:row>
      <xdr:rowOff>89956</xdr:rowOff>
    </xdr:from>
    <xdr:to>
      <xdr:col>9</xdr:col>
      <xdr:colOff>314466</xdr:colOff>
      <xdr:row>26</xdr:row>
      <xdr:rowOff>42333</xdr:rowOff>
    </xdr:to>
    <xdr:cxnSp macro="">
      <xdr:nvCxnSpPr>
        <xdr:cNvPr id="122" name="Прямая со стрелкой 121"/>
        <xdr:cNvCxnSpPr/>
      </xdr:nvCxnSpPr>
      <xdr:spPr>
        <a:xfrm flipH="1" flipV="1">
          <a:off x="8823855" y="5614456"/>
          <a:ext cx="63111" cy="17145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523447</xdr:colOff>
      <xdr:row>19</xdr:row>
      <xdr:rowOff>216958</xdr:rowOff>
    </xdr:from>
    <xdr:to>
      <xdr:col>9</xdr:col>
      <xdr:colOff>182563</xdr:colOff>
      <xdr:row>24</xdr:row>
      <xdr:rowOff>128441</xdr:rowOff>
    </xdr:to>
    <xdr:cxnSp macro="">
      <xdr:nvCxnSpPr>
        <xdr:cNvPr id="123" name="Прямая со стрелкой 122"/>
        <xdr:cNvCxnSpPr/>
      </xdr:nvCxnSpPr>
      <xdr:spPr>
        <a:xfrm>
          <a:off x="8381572" y="4427008"/>
          <a:ext cx="373491" cy="10068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222482</xdr:colOff>
      <xdr:row>10</xdr:row>
      <xdr:rowOff>219002</xdr:rowOff>
    </xdr:from>
    <xdr:to>
      <xdr:col>6</xdr:col>
      <xdr:colOff>276225</xdr:colOff>
      <xdr:row>10</xdr:row>
      <xdr:rowOff>219002</xdr:rowOff>
    </xdr:to>
    <xdr:cxnSp macro="">
      <xdr:nvCxnSpPr>
        <xdr:cNvPr id="124" name="Прямая соединительная линия 123"/>
        <xdr:cNvCxnSpPr/>
      </xdr:nvCxnSpPr>
      <xdr:spPr>
        <a:xfrm>
          <a:off x="6651857" y="2457377"/>
          <a:ext cx="5374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322402</xdr:colOff>
      <xdr:row>23</xdr:row>
      <xdr:rowOff>87684</xdr:rowOff>
    </xdr:from>
    <xdr:to>
      <xdr:col>6</xdr:col>
      <xdr:colOff>365729</xdr:colOff>
      <xdr:row>25</xdr:row>
      <xdr:rowOff>1209</xdr:rowOff>
    </xdr:to>
    <xdr:cxnSp macro="">
      <xdr:nvCxnSpPr>
        <xdr:cNvPr id="125" name="Прямая соединительная линия 124"/>
        <xdr:cNvCxnSpPr>
          <a:stCxn id="94" idx="0"/>
          <a:endCxn id="95" idx="2"/>
        </xdr:cNvCxnSpPr>
      </xdr:nvCxnSpPr>
      <xdr:spPr>
        <a:xfrm flipH="1" flipV="1">
          <a:off x="6751777" y="5174034"/>
          <a:ext cx="43327" cy="35167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325494</xdr:colOff>
      <xdr:row>23</xdr:row>
      <xdr:rowOff>83985</xdr:rowOff>
    </xdr:from>
    <xdr:to>
      <xdr:col>6</xdr:col>
      <xdr:colOff>325494</xdr:colOff>
      <xdr:row>27</xdr:row>
      <xdr:rowOff>61913</xdr:rowOff>
    </xdr:to>
    <xdr:cxnSp macro="">
      <xdr:nvCxnSpPr>
        <xdr:cNvPr id="126" name="Прямая соединительная линия 125"/>
        <xdr:cNvCxnSpPr/>
      </xdr:nvCxnSpPr>
      <xdr:spPr>
        <a:xfrm>
          <a:off x="6754869" y="5170335"/>
          <a:ext cx="0" cy="8542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366724</xdr:colOff>
      <xdr:row>5</xdr:row>
      <xdr:rowOff>76185</xdr:rowOff>
    </xdr:from>
    <xdr:to>
      <xdr:col>6</xdr:col>
      <xdr:colOff>366724</xdr:colOff>
      <xdr:row>9</xdr:row>
      <xdr:rowOff>0</xdr:rowOff>
    </xdr:to>
    <xdr:cxnSp macro="">
      <xdr:nvCxnSpPr>
        <xdr:cNvPr id="127" name="Прямая соединительная линия 126"/>
        <xdr:cNvCxnSpPr/>
      </xdr:nvCxnSpPr>
      <xdr:spPr>
        <a:xfrm>
          <a:off x="6796099" y="1219185"/>
          <a:ext cx="0" cy="8001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266700</xdr:colOff>
      <xdr:row>27</xdr:row>
      <xdr:rowOff>0</xdr:rowOff>
    </xdr:from>
    <xdr:to>
      <xdr:col>6</xdr:col>
      <xdr:colOff>323850</xdr:colOff>
      <xdr:row>27</xdr:row>
      <xdr:rowOff>0</xdr:rowOff>
    </xdr:to>
    <xdr:cxnSp macro="">
      <xdr:nvCxnSpPr>
        <xdr:cNvPr id="128" name="Прямая соединительная линия 127"/>
        <xdr:cNvCxnSpPr/>
      </xdr:nvCxnSpPr>
      <xdr:spPr>
        <a:xfrm>
          <a:off x="6696075" y="5962650"/>
          <a:ext cx="57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297032</xdr:colOff>
      <xdr:row>20</xdr:row>
      <xdr:rowOff>137868</xdr:rowOff>
    </xdr:from>
    <xdr:to>
      <xdr:col>10</xdr:col>
      <xdr:colOff>299586</xdr:colOff>
      <xdr:row>25</xdr:row>
      <xdr:rowOff>10391</xdr:rowOff>
    </xdr:to>
    <xdr:cxnSp macro="">
      <xdr:nvCxnSpPr>
        <xdr:cNvPr id="129" name="Прямая соединительная линия 128"/>
        <xdr:cNvCxnSpPr/>
      </xdr:nvCxnSpPr>
      <xdr:spPr>
        <a:xfrm rot="10800000" flipH="1" flipV="1">
          <a:off x="9583907" y="4566993"/>
          <a:ext cx="2554" cy="96789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203657</xdr:colOff>
      <xdr:row>20</xdr:row>
      <xdr:rowOff>137867</xdr:rowOff>
    </xdr:from>
    <xdr:to>
      <xdr:col>10</xdr:col>
      <xdr:colOff>384337</xdr:colOff>
      <xdr:row>21</xdr:row>
      <xdr:rowOff>98839</xdr:rowOff>
    </xdr:to>
    <xdr:sp macro="" textlink="">
      <xdr:nvSpPr>
        <xdr:cNvPr id="130" name="Дуга 129"/>
        <xdr:cNvSpPr/>
      </xdr:nvSpPr>
      <xdr:spPr>
        <a:xfrm>
          <a:off x="9490532" y="4566992"/>
          <a:ext cx="180680" cy="180047"/>
        </a:xfrm>
        <a:prstGeom prst="arc">
          <a:avLst>
            <a:gd name="adj1" fmla="val 10868681"/>
            <a:gd name="adj2" fmla="val 16183150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246815</xdr:colOff>
      <xdr:row>22</xdr:row>
      <xdr:rowOff>55874</xdr:rowOff>
    </xdr:from>
    <xdr:to>
      <xdr:col>10</xdr:col>
      <xdr:colOff>428595</xdr:colOff>
      <xdr:row>23</xdr:row>
      <xdr:rowOff>15753</xdr:rowOff>
    </xdr:to>
    <xdr:sp macro="" textlink="">
      <xdr:nvSpPr>
        <xdr:cNvPr id="131" name="Дуга 130"/>
        <xdr:cNvSpPr/>
      </xdr:nvSpPr>
      <xdr:spPr>
        <a:xfrm rot="16200000">
          <a:off x="9535103" y="4921736"/>
          <a:ext cx="178954" cy="181780"/>
        </a:xfrm>
        <a:prstGeom prst="arc">
          <a:avLst>
            <a:gd name="adj1" fmla="val 12136915"/>
            <a:gd name="adj2" fmla="val 16417192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203675</xdr:colOff>
      <xdr:row>21</xdr:row>
      <xdr:rowOff>6886</xdr:rowOff>
    </xdr:from>
    <xdr:to>
      <xdr:col>10</xdr:col>
      <xdr:colOff>247002</xdr:colOff>
      <xdr:row>22</xdr:row>
      <xdr:rowOff>139738</xdr:rowOff>
    </xdr:to>
    <xdr:cxnSp macro="">
      <xdr:nvCxnSpPr>
        <xdr:cNvPr id="132" name="Прямая соединительная линия 131"/>
        <xdr:cNvCxnSpPr>
          <a:stCxn id="131" idx="2"/>
          <a:endCxn id="130" idx="0"/>
        </xdr:cNvCxnSpPr>
      </xdr:nvCxnSpPr>
      <xdr:spPr>
        <a:xfrm flipH="1" flipV="1">
          <a:off x="9490550" y="4655086"/>
          <a:ext cx="43327" cy="351927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7</xdr:row>
      <xdr:rowOff>0</xdr:rowOff>
    </xdr:from>
    <xdr:to>
      <xdr:col>10</xdr:col>
      <xdr:colOff>449972</xdr:colOff>
      <xdr:row>7</xdr:row>
      <xdr:rowOff>0</xdr:rowOff>
    </xdr:to>
    <xdr:cxnSp macro="">
      <xdr:nvCxnSpPr>
        <xdr:cNvPr id="133" name="Прямая соединительная линия 132"/>
        <xdr:cNvCxnSpPr/>
      </xdr:nvCxnSpPr>
      <xdr:spPr>
        <a:xfrm>
          <a:off x="8124825" y="1581150"/>
          <a:ext cx="1612022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23</xdr:row>
      <xdr:rowOff>0</xdr:rowOff>
    </xdr:from>
    <xdr:to>
      <xdr:col>10</xdr:col>
      <xdr:colOff>386472</xdr:colOff>
      <xdr:row>23</xdr:row>
      <xdr:rowOff>0</xdr:rowOff>
    </xdr:to>
    <xdr:cxnSp macro="">
      <xdr:nvCxnSpPr>
        <xdr:cNvPr id="134" name="Прямая соединительная линия 133"/>
        <xdr:cNvCxnSpPr/>
      </xdr:nvCxnSpPr>
      <xdr:spPr>
        <a:xfrm>
          <a:off x="8124825" y="5086350"/>
          <a:ext cx="1548522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</xdr:row>
          <xdr:rowOff>0</xdr:rowOff>
        </xdr:from>
        <xdr:to>
          <xdr:col>3</xdr:col>
          <xdr:colOff>1104900</xdr:colOff>
          <xdr:row>2</xdr:row>
          <xdr:rowOff>200025</xdr:rowOff>
        </xdr:to>
        <xdr:sp macro="" textlink="">
          <xdr:nvSpPr>
            <xdr:cNvPr id="11267" name="Drop Down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</xdr:row>
          <xdr:rowOff>0</xdr:rowOff>
        </xdr:from>
        <xdr:to>
          <xdr:col>3</xdr:col>
          <xdr:colOff>1104900</xdr:colOff>
          <xdr:row>3</xdr:row>
          <xdr:rowOff>200025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3733800</xdr:colOff>
          <xdr:row>1</xdr:row>
          <xdr:rowOff>9525</xdr:rowOff>
        </xdr:from>
        <xdr:to>
          <xdr:col>4</xdr:col>
          <xdr:colOff>428625</xdr:colOff>
          <xdr:row>1</xdr:row>
          <xdr:rowOff>209550</xdr:rowOff>
        </xdr:to>
        <xdr:sp macro="" textlink="">
          <xdr:nvSpPr>
            <xdr:cNvPr id="6148" name="Drop Down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228600</xdr:colOff>
      <xdr:row>12</xdr:row>
      <xdr:rowOff>100812</xdr:rowOff>
    </xdr:from>
    <xdr:to>
      <xdr:col>10</xdr:col>
      <xdr:colOff>365010</xdr:colOff>
      <xdr:row>16</xdr:row>
      <xdr:rowOff>109538</xdr:rowOff>
    </xdr:to>
    <xdr:cxnSp macro="">
      <xdr:nvCxnSpPr>
        <xdr:cNvPr id="79" name="Прямая соединительная линия 78"/>
        <xdr:cNvCxnSpPr/>
      </xdr:nvCxnSpPr>
      <xdr:spPr>
        <a:xfrm flipH="1">
          <a:off x="7938983" y="2777546"/>
          <a:ext cx="1568636" cy="884747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225958</xdr:colOff>
      <xdr:row>11</xdr:row>
      <xdr:rowOff>216810</xdr:rowOff>
    </xdr:from>
    <xdr:to>
      <xdr:col>10</xdr:col>
      <xdr:colOff>361950</xdr:colOff>
      <xdr:row>11</xdr:row>
      <xdr:rowOff>216810</xdr:rowOff>
    </xdr:to>
    <xdr:cxnSp macro="">
      <xdr:nvCxnSpPr>
        <xdr:cNvPr id="90" name="Прямая со стрелкой 89"/>
        <xdr:cNvCxnSpPr/>
      </xdr:nvCxnSpPr>
      <xdr:spPr>
        <a:xfrm>
          <a:off x="6504115" y="2674538"/>
          <a:ext cx="3000444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225958</xdr:colOff>
      <xdr:row>12</xdr:row>
      <xdr:rowOff>216813</xdr:rowOff>
    </xdr:from>
    <xdr:to>
      <xdr:col>9</xdr:col>
      <xdr:colOff>281579</xdr:colOff>
      <xdr:row>12</xdr:row>
      <xdr:rowOff>216813</xdr:rowOff>
    </xdr:to>
    <xdr:cxnSp macro="">
      <xdr:nvCxnSpPr>
        <xdr:cNvPr id="96" name="Прямая со стрелкой 95"/>
        <xdr:cNvCxnSpPr/>
      </xdr:nvCxnSpPr>
      <xdr:spPr>
        <a:xfrm>
          <a:off x="6504115" y="2893547"/>
          <a:ext cx="220396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225958</xdr:colOff>
      <xdr:row>13</xdr:row>
      <xdr:rowOff>219001</xdr:rowOff>
    </xdr:from>
    <xdr:to>
      <xdr:col>8</xdr:col>
      <xdr:colOff>611825</xdr:colOff>
      <xdr:row>13</xdr:row>
      <xdr:rowOff>219001</xdr:rowOff>
    </xdr:to>
    <xdr:cxnSp macro="">
      <xdr:nvCxnSpPr>
        <xdr:cNvPr id="100" name="Прямая со стрелкой 99"/>
        <xdr:cNvCxnSpPr/>
      </xdr:nvCxnSpPr>
      <xdr:spPr>
        <a:xfrm>
          <a:off x="6504115" y="3114740"/>
          <a:ext cx="181809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222482</xdr:colOff>
      <xdr:row>15</xdr:row>
      <xdr:rowOff>1281</xdr:rowOff>
    </xdr:from>
    <xdr:to>
      <xdr:col>8</xdr:col>
      <xdr:colOff>238125</xdr:colOff>
      <xdr:row>15</xdr:row>
      <xdr:rowOff>1281</xdr:rowOff>
    </xdr:to>
    <xdr:cxnSp macro="">
      <xdr:nvCxnSpPr>
        <xdr:cNvPr id="104" name="Прямая со стрелкой 103"/>
        <xdr:cNvCxnSpPr/>
      </xdr:nvCxnSpPr>
      <xdr:spPr>
        <a:xfrm>
          <a:off x="6500639" y="3335031"/>
          <a:ext cx="144786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363742</xdr:colOff>
      <xdr:row>4</xdr:row>
      <xdr:rowOff>381</xdr:rowOff>
    </xdr:from>
    <xdr:to>
      <xdr:col>7</xdr:col>
      <xdr:colOff>353467</xdr:colOff>
      <xdr:row>4</xdr:row>
      <xdr:rowOff>382</xdr:rowOff>
    </xdr:to>
    <xdr:cxnSp macro="">
      <xdr:nvCxnSpPr>
        <xdr:cNvPr id="111" name="Прямая со стрелкой 110"/>
        <xdr:cNvCxnSpPr/>
      </xdr:nvCxnSpPr>
      <xdr:spPr>
        <a:xfrm flipV="1">
          <a:off x="7358664" y="926836"/>
          <a:ext cx="7041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193884</xdr:colOff>
      <xdr:row>4</xdr:row>
      <xdr:rowOff>124728</xdr:rowOff>
    </xdr:from>
    <xdr:to>
      <xdr:col>8</xdr:col>
      <xdr:colOff>193884</xdr:colOff>
      <xdr:row>9</xdr:row>
      <xdr:rowOff>97336</xdr:rowOff>
    </xdr:to>
    <xdr:cxnSp macro="">
      <xdr:nvCxnSpPr>
        <xdr:cNvPr id="115" name="Прямая со стрелкой 114"/>
        <xdr:cNvCxnSpPr/>
      </xdr:nvCxnSpPr>
      <xdr:spPr>
        <a:xfrm>
          <a:off x="7915484" y="1058178"/>
          <a:ext cx="0" cy="108385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172328</xdr:colOff>
      <xdr:row>7</xdr:row>
      <xdr:rowOff>0</xdr:rowOff>
    </xdr:from>
    <xdr:to>
      <xdr:col>8</xdr:col>
      <xdr:colOff>12700</xdr:colOff>
      <xdr:row>7</xdr:row>
      <xdr:rowOff>0</xdr:rowOff>
    </xdr:to>
    <xdr:cxnSp macro="">
      <xdr:nvCxnSpPr>
        <xdr:cNvPr id="6163" name="Прямая соединительная линия 6162"/>
        <xdr:cNvCxnSpPr/>
      </xdr:nvCxnSpPr>
      <xdr:spPr>
        <a:xfrm>
          <a:off x="6458828" y="1600200"/>
          <a:ext cx="1275472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281579</xdr:colOff>
      <xdr:row>14</xdr:row>
      <xdr:rowOff>109538</xdr:rowOff>
    </xdr:from>
    <xdr:to>
      <xdr:col>9</xdr:col>
      <xdr:colOff>423863</xdr:colOff>
      <xdr:row>14</xdr:row>
      <xdr:rowOff>109538</xdr:rowOff>
    </xdr:to>
    <xdr:cxnSp macro="">
      <xdr:nvCxnSpPr>
        <xdr:cNvPr id="6166" name="Прямая соединительная линия 6165"/>
        <xdr:cNvCxnSpPr/>
      </xdr:nvCxnSpPr>
      <xdr:spPr>
        <a:xfrm>
          <a:off x="8708075" y="3224283"/>
          <a:ext cx="14228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611825</xdr:colOff>
      <xdr:row>15</xdr:row>
      <xdr:rowOff>114299</xdr:rowOff>
    </xdr:from>
    <xdr:to>
      <xdr:col>9</xdr:col>
      <xdr:colOff>419093</xdr:colOff>
      <xdr:row>15</xdr:row>
      <xdr:rowOff>114300</xdr:rowOff>
    </xdr:to>
    <xdr:cxnSp macro="">
      <xdr:nvCxnSpPr>
        <xdr:cNvPr id="6168" name="Прямая соединительная линия 6167"/>
        <xdr:cNvCxnSpPr/>
      </xdr:nvCxnSpPr>
      <xdr:spPr>
        <a:xfrm>
          <a:off x="8322208" y="3448049"/>
          <a:ext cx="523381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243340</xdr:colOff>
      <xdr:row>16</xdr:row>
      <xdr:rowOff>109538</xdr:rowOff>
    </xdr:from>
    <xdr:to>
      <xdr:col>9</xdr:col>
      <xdr:colOff>419100</xdr:colOff>
      <xdr:row>16</xdr:row>
      <xdr:rowOff>109538</xdr:rowOff>
    </xdr:to>
    <xdr:cxnSp macro="">
      <xdr:nvCxnSpPr>
        <xdr:cNvPr id="6170" name="Прямая соединительная линия 6169"/>
        <xdr:cNvCxnSpPr/>
      </xdr:nvCxnSpPr>
      <xdr:spPr>
        <a:xfrm>
          <a:off x="7953723" y="3662293"/>
          <a:ext cx="89187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279740</xdr:colOff>
      <xdr:row>12</xdr:row>
      <xdr:rowOff>173813</xdr:rowOff>
    </xdr:from>
    <xdr:to>
      <xdr:col>9</xdr:col>
      <xdr:colOff>279740</xdr:colOff>
      <xdr:row>14</xdr:row>
      <xdr:rowOff>109538</xdr:rowOff>
    </xdr:to>
    <xdr:cxnSp macro="">
      <xdr:nvCxnSpPr>
        <xdr:cNvPr id="152" name="Прямая соединительная линия 151"/>
        <xdr:cNvCxnSpPr/>
      </xdr:nvCxnSpPr>
      <xdr:spPr>
        <a:xfrm>
          <a:off x="8706236" y="2850547"/>
          <a:ext cx="0" cy="37373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361952</xdr:colOff>
      <xdr:row>9</xdr:row>
      <xdr:rowOff>67236</xdr:rowOff>
    </xdr:from>
    <xdr:to>
      <xdr:col>10</xdr:col>
      <xdr:colOff>361952</xdr:colOff>
      <xdr:row>12</xdr:row>
      <xdr:rowOff>111240</xdr:rowOff>
    </xdr:to>
    <xdr:cxnSp macro="">
      <xdr:nvCxnSpPr>
        <xdr:cNvPr id="158" name="Прямая соединительная линия 157"/>
        <xdr:cNvCxnSpPr/>
      </xdr:nvCxnSpPr>
      <xdr:spPr>
        <a:xfrm>
          <a:off x="9504561" y="2086953"/>
          <a:ext cx="0" cy="7010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612451</xdr:colOff>
      <xdr:row>13</xdr:row>
      <xdr:rowOff>180766</xdr:rowOff>
    </xdr:from>
    <xdr:to>
      <xdr:col>8</xdr:col>
      <xdr:colOff>612451</xdr:colOff>
      <xdr:row>15</xdr:row>
      <xdr:rowOff>115216</xdr:rowOff>
    </xdr:to>
    <xdr:cxnSp macro="">
      <xdr:nvCxnSpPr>
        <xdr:cNvPr id="160" name="Прямая соединительная линия 159"/>
        <xdr:cNvCxnSpPr/>
      </xdr:nvCxnSpPr>
      <xdr:spPr>
        <a:xfrm>
          <a:off x="8322834" y="3076505"/>
          <a:ext cx="0" cy="37246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238140</xdr:colOff>
      <xdr:row>14</xdr:row>
      <xdr:rowOff>170337</xdr:rowOff>
    </xdr:from>
    <xdr:to>
      <xdr:col>8</xdr:col>
      <xdr:colOff>238140</xdr:colOff>
      <xdr:row>16</xdr:row>
      <xdr:rowOff>100016</xdr:rowOff>
    </xdr:to>
    <xdr:cxnSp macro="">
      <xdr:nvCxnSpPr>
        <xdr:cNvPr id="162" name="Прямая соединительная линия 161"/>
        <xdr:cNvCxnSpPr/>
      </xdr:nvCxnSpPr>
      <xdr:spPr>
        <a:xfrm>
          <a:off x="7948523" y="3285082"/>
          <a:ext cx="0" cy="36768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1629</xdr:colOff>
      <xdr:row>8</xdr:row>
      <xdr:rowOff>162927</xdr:rowOff>
    </xdr:from>
    <xdr:to>
      <xdr:col>7</xdr:col>
      <xdr:colOff>1629</xdr:colOff>
      <xdr:row>9</xdr:row>
      <xdr:rowOff>160543</xdr:rowOff>
    </xdr:to>
    <xdr:cxnSp macro="">
      <xdr:nvCxnSpPr>
        <xdr:cNvPr id="187" name="Прямая соединительная линия 186"/>
        <xdr:cNvCxnSpPr/>
      </xdr:nvCxnSpPr>
      <xdr:spPr>
        <a:xfrm>
          <a:off x="7709359" y="1964531"/>
          <a:ext cx="0" cy="216941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364381</xdr:colOff>
      <xdr:row>2</xdr:row>
      <xdr:rowOff>152400</xdr:rowOff>
    </xdr:from>
    <xdr:to>
      <xdr:col>6</xdr:col>
      <xdr:colOff>364381</xdr:colOff>
      <xdr:row>5</xdr:row>
      <xdr:rowOff>84292</xdr:rowOff>
    </xdr:to>
    <xdr:cxnSp macro="">
      <xdr:nvCxnSpPr>
        <xdr:cNvPr id="188" name="Прямая соединительная линия 187"/>
        <xdr:cNvCxnSpPr/>
      </xdr:nvCxnSpPr>
      <xdr:spPr>
        <a:xfrm>
          <a:off x="6641356" y="638175"/>
          <a:ext cx="0" cy="589117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276119</xdr:colOff>
      <xdr:row>4</xdr:row>
      <xdr:rowOff>125319</xdr:rowOff>
    </xdr:from>
    <xdr:to>
      <xdr:col>6</xdr:col>
      <xdr:colOff>456503</xdr:colOff>
      <xdr:row>5</xdr:row>
      <xdr:rowOff>86367</xdr:rowOff>
    </xdr:to>
    <xdr:sp macro="" textlink="">
      <xdr:nvSpPr>
        <xdr:cNvPr id="237" name="Дуга 236"/>
        <xdr:cNvSpPr/>
      </xdr:nvSpPr>
      <xdr:spPr>
        <a:xfrm>
          <a:off x="7270190" y="1046069"/>
          <a:ext cx="180384" cy="178762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261273</xdr:colOff>
      <xdr:row>4</xdr:row>
      <xdr:rowOff>123815</xdr:rowOff>
    </xdr:from>
    <xdr:to>
      <xdr:col>7</xdr:col>
      <xdr:colOff>441953</xdr:colOff>
      <xdr:row>5</xdr:row>
      <xdr:rowOff>84786</xdr:rowOff>
    </xdr:to>
    <xdr:sp macro="" textlink="">
      <xdr:nvSpPr>
        <xdr:cNvPr id="182" name="Овал 181"/>
        <xdr:cNvSpPr/>
      </xdr:nvSpPr>
      <xdr:spPr>
        <a:xfrm>
          <a:off x="7971987" y="1044565"/>
          <a:ext cx="180680" cy="178685"/>
        </a:xfrm>
        <a:prstGeom prst="ellipse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217317</xdr:colOff>
      <xdr:row>4</xdr:row>
      <xdr:rowOff>138204</xdr:rowOff>
    </xdr:from>
    <xdr:to>
      <xdr:col>6</xdr:col>
      <xdr:colOff>223379</xdr:colOff>
      <xdr:row>9</xdr:row>
      <xdr:rowOff>72906</xdr:rowOff>
    </xdr:to>
    <xdr:cxnSp macro="">
      <xdr:nvCxnSpPr>
        <xdr:cNvPr id="149" name="Прямая соединительная линия 148"/>
        <xdr:cNvCxnSpPr>
          <a:stCxn id="293" idx="0"/>
          <a:endCxn id="252" idx="2"/>
        </xdr:cNvCxnSpPr>
      </xdr:nvCxnSpPr>
      <xdr:spPr>
        <a:xfrm>
          <a:off x="7211388" y="1058954"/>
          <a:ext cx="6062" cy="102327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276768</xdr:colOff>
      <xdr:row>4</xdr:row>
      <xdr:rowOff>216868</xdr:rowOff>
    </xdr:from>
    <xdr:to>
      <xdr:col>6</xdr:col>
      <xdr:colOff>369191</xdr:colOff>
      <xdr:row>8</xdr:row>
      <xdr:rowOff>215734</xdr:rowOff>
    </xdr:to>
    <xdr:cxnSp macro="">
      <xdr:nvCxnSpPr>
        <xdr:cNvPr id="154" name="Прямая соединительная линия 153"/>
        <xdr:cNvCxnSpPr/>
      </xdr:nvCxnSpPr>
      <xdr:spPr>
        <a:xfrm flipH="1" flipV="1">
          <a:off x="7270839" y="1137618"/>
          <a:ext cx="92423" cy="86972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4620</xdr:colOff>
      <xdr:row>4</xdr:row>
      <xdr:rowOff>213813</xdr:rowOff>
    </xdr:from>
    <xdr:to>
      <xdr:col>7</xdr:col>
      <xdr:colOff>261273</xdr:colOff>
      <xdr:row>7</xdr:row>
      <xdr:rowOff>212906</xdr:rowOff>
    </xdr:to>
    <xdr:cxnSp macro="">
      <xdr:nvCxnSpPr>
        <xdr:cNvPr id="159" name="Прямая соединительная линия 158"/>
        <xdr:cNvCxnSpPr>
          <a:endCxn id="182" idx="2"/>
        </xdr:cNvCxnSpPr>
      </xdr:nvCxnSpPr>
      <xdr:spPr>
        <a:xfrm flipV="1">
          <a:off x="7715334" y="1134563"/>
          <a:ext cx="256653" cy="65223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93922</xdr:colOff>
      <xdr:row>4</xdr:row>
      <xdr:rowOff>213813</xdr:rowOff>
    </xdr:from>
    <xdr:to>
      <xdr:col>7</xdr:col>
      <xdr:colOff>441953</xdr:colOff>
      <xdr:row>9</xdr:row>
      <xdr:rowOff>3872</xdr:rowOff>
    </xdr:to>
    <xdr:cxnSp macro="">
      <xdr:nvCxnSpPr>
        <xdr:cNvPr id="165" name="Прямая соединительная линия 164"/>
        <xdr:cNvCxnSpPr>
          <a:stCxn id="171" idx="0"/>
          <a:endCxn id="182" idx="6"/>
        </xdr:cNvCxnSpPr>
      </xdr:nvCxnSpPr>
      <xdr:spPr>
        <a:xfrm flipV="1">
          <a:off x="7804636" y="1134563"/>
          <a:ext cx="348031" cy="8786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631504</xdr:colOff>
      <xdr:row>8</xdr:row>
      <xdr:rowOff>131103</xdr:rowOff>
    </xdr:from>
    <xdr:to>
      <xdr:col>7</xdr:col>
      <xdr:colOff>93940</xdr:colOff>
      <xdr:row>9</xdr:row>
      <xdr:rowOff>92074</xdr:rowOff>
    </xdr:to>
    <xdr:sp macro="" textlink="">
      <xdr:nvSpPr>
        <xdr:cNvPr id="171" name="Дуга 170"/>
        <xdr:cNvSpPr/>
      </xdr:nvSpPr>
      <xdr:spPr>
        <a:xfrm rot="10800000">
          <a:off x="7625575" y="1922710"/>
          <a:ext cx="179079" cy="178685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456950</xdr:colOff>
      <xdr:row>4</xdr:row>
      <xdr:rowOff>215230</xdr:rowOff>
    </xdr:from>
    <xdr:to>
      <xdr:col>7</xdr:col>
      <xdr:colOff>93922</xdr:colOff>
      <xdr:row>9</xdr:row>
      <xdr:rowOff>3872</xdr:rowOff>
    </xdr:to>
    <xdr:cxnSp macro="">
      <xdr:nvCxnSpPr>
        <xdr:cNvPr id="226" name="Прямая соединительная линия 225"/>
        <xdr:cNvCxnSpPr>
          <a:stCxn id="171" idx="0"/>
          <a:endCxn id="237" idx="2"/>
        </xdr:cNvCxnSpPr>
      </xdr:nvCxnSpPr>
      <xdr:spPr>
        <a:xfrm flipH="1" flipV="1">
          <a:off x="7451021" y="1135980"/>
          <a:ext cx="353615" cy="87721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276287</xdr:colOff>
      <xdr:row>4</xdr:row>
      <xdr:rowOff>213525</xdr:rowOff>
    </xdr:from>
    <xdr:to>
      <xdr:col>6</xdr:col>
      <xdr:colOff>631503</xdr:colOff>
      <xdr:row>9</xdr:row>
      <xdr:rowOff>2167</xdr:rowOff>
    </xdr:to>
    <xdr:cxnSp macro="">
      <xdr:nvCxnSpPr>
        <xdr:cNvPr id="230" name="Прямая соединительная линия 229"/>
        <xdr:cNvCxnSpPr>
          <a:stCxn id="171" idx="2"/>
          <a:endCxn id="237" idx="0"/>
        </xdr:cNvCxnSpPr>
      </xdr:nvCxnSpPr>
      <xdr:spPr>
        <a:xfrm flipH="1" flipV="1">
          <a:off x="7270358" y="1134275"/>
          <a:ext cx="355216" cy="87721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370617</xdr:colOff>
      <xdr:row>6</xdr:row>
      <xdr:rowOff>144081</xdr:rowOff>
    </xdr:from>
    <xdr:to>
      <xdr:col>6</xdr:col>
      <xdr:colOff>420937</xdr:colOff>
      <xdr:row>9</xdr:row>
      <xdr:rowOff>6389</xdr:rowOff>
    </xdr:to>
    <xdr:cxnSp macro="">
      <xdr:nvCxnSpPr>
        <xdr:cNvPr id="242" name="Прямая соединительная линия 241"/>
        <xdr:cNvCxnSpPr/>
      </xdr:nvCxnSpPr>
      <xdr:spPr>
        <a:xfrm flipV="1">
          <a:off x="7364688" y="1500260"/>
          <a:ext cx="50320" cy="51545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185067</xdr:colOff>
      <xdr:row>8</xdr:row>
      <xdr:rowOff>128422</xdr:rowOff>
    </xdr:from>
    <xdr:to>
      <xdr:col>6</xdr:col>
      <xdr:colOff>365747</xdr:colOff>
      <xdr:row>9</xdr:row>
      <xdr:rowOff>89393</xdr:rowOff>
    </xdr:to>
    <xdr:sp macro="" textlink="">
      <xdr:nvSpPr>
        <xdr:cNvPr id="252" name="Дуга 251"/>
        <xdr:cNvSpPr/>
      </xdr:nvSpPr>
      <xdr:spPr>
        <a:xfrm rot="10800000">
          <a:off x="7179138" y="1920029"/>
          <a:ext cx="180680" cy="178685"/>
        </a:xfrm>
        <a:prstGeom prst="arc">
          <a:avLst>
            <a:gd name="adj1" fmla="val 10868681"/>
            <a:gd name="adj2" fmla="val 1829996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92144</xdr:colOff>
      <xdr:row>4</xdr:row>
      <xdr:rowOff>131569</xdr:rowOff>
    </xdr:from>
    <xdr:to>
      <xdr:col>6</xdr:col>
      <xdr:colOff>273924</xdr:colOff>
      <xdr:row>5</xdr:row>
      <xdr:rowOff>91448</xdr:rowOff>
    </xdr:to>
    <xdr:sp macro="" textlink="">
      <xdr:nvSpPr>
        <xdr:cNvPr id="293" name="Дуга 292"/>
        <xdr:cNvSpPr/>
      </xdr:nvSpPr>
      <xdr:spPr>
        <a:xfrm rot="5400000">
          <a:off x="7088308" y="1050226"/>
          <a:ext cx="177593" cy="181780"/>
        </a:xfrm>
        <a:prstGeom prst="arc">
          <a:avLst>
            <a:gd name="adj1" fmla="val 12136915"/>
            <a:gd name="adj2" fmla="val 16417192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222754</xdr:colOff>
      <xdr:row>9</xdr:row>
      <xdr:rowOff>66973</xdr:rowOff>
    </xdr:from>
    <xdr:to>
      <xdr:col>6</xdr:col>
      <xdr:colOff>222754</xdr:colOff>
      <xdr:row>15</xdr:row>
      <xdr:rowOff>37207</xdr:rowOff>
    </xdr:to>
    <xdr:cxnSp macro="">
      <xdr:nvCxnSpPr>
        <xdr:cNvPr id="296" name="Прямая соединительная линия 295"/>
        <xdr:cNvCxnSpPr/>
      </xdr:nvCxnSpPr>
      <xdr:spPr>
        <a:xfrm>
          <a:off x="6500911" y="2086690"/>
          <a:ext cx="0" cy="128426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48369</xdr:colOff>
      <xdr:row>11</xdr:row>
      <xdr:rowOff>1</xdr:rowOff>
    </xdr:from>
    <xdr:to>
      <xdr:col>6</xdr:col>
      <xdr:colOff>215798</xdr:colOff>
      <xdr:row>11</xdr:row>
      <xdr:rowOff>1</xdr:rowOff>
    </xdr:to>
    <xdr:cxnSp macro="">
      <xdr:nvCxnSpPr>
        <xdr:cNvPr id="291" name="Прямая со стрелкой 290"/>
        <xdr:cNvCxnSpPr/>
      </xdr:nvCxnSpPr>
      <xdr:spPr>
        <a:xfrm>
          <a:off x="6326526" y="2457729"/>
          <a:ext cx="1674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280988</xdr:colOff>
      <xdr:row>11</xdr:row>
      <xdr:rowOff>1</xdr:rowOff>
    </xdr:from>
    <xdr:to>
      <xdr:col>7</xdr:col>
      <xdr:colOff>342900</xdr:colOff>
      <xdr:row>11</xdr:row>
      <xdr:rowOff>1</xdr:rowOff>
    </xdr:to>
    <xdr:cxnSp macro="">
      <xdr:nvCxnSpPr>
        <xdr:cNvPr id="302" name="Прямая со стрелкой 301"/>
        <xdr:cNvCxnSpPr/>
      </xdr:nvCxnSpPr>
      <xdr:spPr>
        <a:xfrm flipH="1">
          <a:off x="6557963" y="2457451"/>
          <a:ext cx="77628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215565</xdr:colOff>
      <xdr:row>2</xdr:row>
      <xdr:rowOff>167432</xdr:rowOff>
    </xdr:from>
    <xdr:to>
      <xdr:col>6</xdr:col>
      <xdr:colOff>217025</xdr:colOff>
      <xdr:row>4</xdr:row>
      <xdr:rowOff>138059</xdr:rowOff>
    </xdr:to>
    <xdr:cxnSp macro="">
      <xdr:nvCxnSpPr>
        <xdr:cNvPr id="308" name="Прямая соединительная линия 307"/>
        <xdr:cNvCxnSpPr>
          <a:endCxn id="293" idx="0"/>
        </xdr:cNvCxnSpPr>
      </xdr:nvCxnSpPr>
      <xdr:spPr>
        <a:xfrm>
          <a:off x="6493722" y="654111"/>
          <a:ext cx="1460" cy="4086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279671</xdr:colOff>
      <xdr:row>5</xdr:row>
      <xdr:rowOff>54790</xdr:rowOff>
    </xdr:from>
    <xdr:to>
      <xdr:col>6</xdr:col>
      <xdr:colOff>279671</xdr:colOff>
      <xdr:row>11</xdr:row>
      <xdr:rowOff>48668</xdr:rowOff>
    </xdr:to>
    <xdr:cxnSp macro="">
      <xdr:nvCxnSpPr>
        <xdr:cNvPr id="173" name="Прямая соединительная линия 172"/>
        <xdr:cNvCxnSpPr/>
      </xdr:nvCxnSpPr>
      <xdr:spPr>
        <a:xfrm>
          <a:off x="6556646" y="1197790"/>
          <a:ext cx="0" cy="13083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215801</xdr:colOff>
      <xdr:row>3</xdr:row>
      <xdr:rowOff>446</xdr:rowOff>
    </xdr:from>
    <xdr:to>
      <xdr:col>6</xdr:col>
      <xdr:colOff>366713</xdr:colOff>
      <xdr:row>3</xdr:row>
      <xdr:rowOff>446</xdr:rowOff>
    </xdr:to>
    <xdr:cxnSp macro="">
      <xdr:nvCxnSpPr>
        <xdr:cNvPr id="318" name="Прямая соединительная линия 317"/>
        <xdr:cNvCxnSpPr/>
      </xdr:nvCxnSpPr>
      <xdr:spPr>
        <a:xfrm>
          <a:off x="6492776" y="705296"/>
          <a:ext cx="15091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44652</xdr:colOff>
      <xdr:row>2</xdr:row>
      <xdr:rowOff>219518</xdr:rowOff>
    </xdr:from>
    <xdr:to>
      <xdr:col>6</xdr:col>
      <xdr:colOff>212081</xdr:colOff>
      <xdr:row>2</xdr:row>
      <xdr:rowOff>219518</xdr:rowOff>
    </xdr:to>
    <xdr:cxnSp macro="">
      <xdr:nvCxnSpPr>
        <xdr:cNvPr id="322" name="Прямая со стрелкой 321"/>
        <xdr:cNvCxnSpPr/>
      </xdr:nvCxnSpPr>
      <xdr:spPr>
        <a:xfrm>
          <a:off x="7039574" y="706930"/>
          <a:ext cx="1674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362106</xdr:colOff>
      <xdr:row>3</xdr:row>
      <xdr:rowOff>0</xdr:rowOff>
    </xdr:from>
    <xdr:to>
      <xdr:col>7</xdr:col>
      <xdr:colOff>328613</xdr:colOff>
      <xdr:row>3</xdr:row>
      <xdr:rowOff>0</xdr:rowOff>
    </xdr:to>
    <xdr:cxnSp macro="">
      <xdr:nvCxnSpPr>
        <xdr:cNvPr id="325" name="Прямая со стрелкой 324"/>
        <xdr:cNvCxnSpPr/>
      </xdr:nvCxnSpPr>
      <xdr:spPr>
        <a:xfrm flipH="1">
          <a:off x="6639081" y="704850"/>
          <a:ext cx="680882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353659</xdr:colOff>
      <xdr:row>4</xdr:row>
      <xdr:rowOff>127316</xdr:rowOff>
    </xdr:from>
    <xdr:to>
      <xdr:col>8</xdr:col>
      <xdr:colOff>260350</xdr:colOff>
      <xdr:row>4</xdr:row>
      <xdr:rowOff>127316</xdr:rowOff>
    </xdr:to>
    <xdr:cxnSp macro="">
      <xdr:nvCxnSpPr>
        <xdr:cNvPr id="338" name="Прямая соединительная линия 337"/>
        <xdr:cNvCxnSpPr/>
      </xdr:nvCxnSpPr>
      <xdr:spPr>
        <a:xfrm>
          <a:off x="7357709" y="1060766"/>
          <a:ext cx="62424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716113</xdr:colOff>
      <xdr:row>9</xdr:row>
      <xdr:rowOff>94307</xdr:rowOff>
    </xdr:from>
    <xdr:to>
      <xdr:col>8</xdr:col>
      <xdr:colOff>279400</xdr:colOff>
      <xdr:row>9</xdr:row>
      <xdr:rowOff>94307</xdr:rowOff>
    </xdr:to>
    <xdr:cxnSp macro="">
      <xdr:nvCxnSpPr>
        <xdr:cNvPr id="339" name="Прямая соединительная линия 338"/>
        <xdr:cNvCxnSpPr/>
      </xdr:nvCxnSpPr>
      <xdr:spPr>
        <a:xfrm>
          <a:off x="7002613" y="2139007"/>
          <a:ext cx="99838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525747</xdr:colOff>
      <xdr:row>4</xdr:row>
      <xdr:rowOff>2</xdr:rowOff>
    </xdr:from>
    <xdr:to>
      <xdr:col>9</xdr:col>
      <xdr:colOff>351935</xdr:colOff>
      <xdr:row>4</xdr:row>
      <xdr:rowOff>2</xdr:rowOff>
    </xdr:to>
    <xdr:cxnSp macro="">
      <xdr:nvCxnSpPr>
        <xdr:cNvPr id="343" name="Прямая соединительная линия 342"/>
        <xdr:cNvCxnSpPr/>
      </xdr:nvCxnSpPr>
      <xdr:spPr>
        <a:xfrm>
          <a:off x="8944789" y="926044"/>
          <a:ext cx="54056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169194</xdr:colOff>
      <xdr:row>5</xdr:row>
      <xdr:rowOff>0</xdr:rowOff>
    </xdr:from>
    <xdr:to>
      <xdr:col>10</xdr:col>
      <xdr:colOff>469984</xdr:colOff>
      <xdr:row>5</xdr:row>
      <xdr:rowOff>0</xdr:rowOff>
    </xdr:to>
    <xdr:cxnSp macro="">
      <xdr:nvCxnSpPr>
        <xdr:cNvPr id="143" name="Прямая соединительная линия 142"/>
        <xdr:cNvCxnSpPr/>
      </xdr:nvCxnSpPr>
      <xdr:spPr>
        <a:xfrm>
          <a:off x="7162549" y="1143627"/>
          <a:ext cx="3158290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117103</xdr:colOff>
      <xdr:row>8</xdr:row>
      <xdr:rowOff>128961</xdr:rowOff>
    </xdr:from>
    <xdr:to>
      <xdr:col>10</xdr:col>
      <xdr:colOff>297487</xdr:colOff>
      <xdr:row>9</xdr:row>
      <xdr:rowOff>90009</xdr:rowOff>
    </xdr:to>
    <xdr:sp macro="" textlink="">
      <xdr:nvSpPr>
        <xdr:cNvPr id="399" name="Дуга 398"/>
        <xdr:cNvSpPr/>
      </xdr:nvSpPr>
      <xdr:spPr>
        <a:xfrm rot="10800000">
          <a:off x="9977746" y="1920568"/>
          <a:ext cx="180384" cy="178762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131653</xdr:colOff>
      <xdr:row>8</xdr:row>
      <xdr:rowOff>130542</xdr:rowOff>
    </xdr:from>
    <xdr:to>
      <xdr:col>9</xdr:col>
      <xdr:colOff>312333</xdr:colOff>
      <xdr:row>9</xdr:row>
      <xdr:rowOff>91513</xdr:rowOff>
    </xdr:to>
    <xdr:sp macro="" textlink="">
      <xdr:nvSpPr>
        <xdr:cNvPr id="400" name="Овал 399"/>
        <xdr:cNvSpPr/>
      </xdr:nvSpPr>
      <xdr:spPr>
        <a:xfrm rot="10800000">
          <a:off x="9275653" y="1922149"/>
          <a:ext cx="180680" cy="178685"/>
        </a:xfrm>
        <a:prstGeom prst="ellipse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350227</xdr:colOff>
      <xdr:row>4</xdr:row>
      <xdr:rowOff>142422</xdr:rowOff>
    </xdr:from>
    <xdr:to>
      <xdr:col>10</xdr:col>
      <xdr:colOff>356289</xdr:colOff>
      <xdr:row>9</xdr:row>
      <xdr:rowOff>77124</xdr:rowOff>
    </xdr:to>
    <xdr:cxnSp macro="">
      <xdr:nvCxnSpPr>
        <xdr:cNvPr id="401" name="Прямая соединительная линия 400"/>
        <xdr:cNvCxnSpPr>
          <a:stCxn id="410" idx="0"/>
          <a:endCxn id="409" idx="2"/>
        </xdr:cNvCxnSpPr>
      </xdr:nvCxnSpPr>
      <xdr:spPr>
        <a:xfrm rot="10800000">
          <a:off x="10210870" y="1063172"/>
          <a:ext cx="6062" cy="102327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204416</xdr:colOff>
      <xdr:row>4</xdr:row>
      <xdr:rowOff>217309</xdr:rowOff>
    </xdr:from>
    <xdr:to>
      <xdr:col>10</xdr:col>
      <xdr:colOff>296839</xdr:colOff>
      <xdr:row>8</xdr:row>
      <xdr:rowOff>216175</xdr:rowOff>
    </xdr:to>
    <xdr:cxnSp macro="">
      <xdr:nvCxnSpPr>
        <xdr:cNvPr id="402" name="Прямая соединительная линия 401"/>
        <xdr:cNvCxnSpPr/>
      </xdr:nvCxnSpPr>
      <xdr:spPr>
        <a:xfrm rot="10800000" flipH="1" flipV="1">
          <a:off x="10065059" y="1138059"/>
          <a:ext cx="92423" cy="86972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312333</xdr:colOff>
      <xdr:row>6</xdr:row>
      <xdr:rowOff>2421</xdr:rowOff>
    </xdr:from>
    <xdr:to>
      <xdr:col>9</xdr:col>
      <xdr:colOff>568986</xdr:colOff>
      <xdr:row>9</xdr:row>
      <xdr:rowOff>1515</xdr:rowOff>
    </xdr:to>
    <xdr:cxnSp macro="">
      <xdr:nvCxnSpPr>
        <xdr:cNvPr id="403" name="Прямая соединительная линия 402"/>
        <xdr:cNvCxnSpPr>
          <a:endCxn id="400" idx="2"/>
        </xdr:cNvCxnSpPr>
      </xdr:nvCxnSpPr>
      <xdr:spPr>
        <a:xfrm rot="10800000" flipV="1">
          <a:off x="9456333" y="1358600"/>
          <a:ext cx="256653" cy="65223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131653</xdr:colOff>
      <xdr:row>4</xdr:row>
      <xdr:rowOff>211456</xdr:rowOff>
    </xdr:from>
    <xdr:to>
      <xdr:col>9</xdr:col>
      <xdr:colOff>479684</xdr:colOff>
      <xdr:row>9</xdr:row>
      <xdr:rowOff>1515</xdr:rowOff>
    </xdr:to>
    <xdr:cxnSp macro="">
      <xdr:nvCxnSpPr>
        <xdr:cNvPr id="404" name="Прямая соединительная линия 403"/>
        <xdr:cNvCxnSpPr>
          <a:stCxn id="405" idx="0"/>
          <a:endCxn id="400" idx="6"/>
        </xdr:cNvCxnSpPr>
      </xdr:nvCxnSpPr>
      <xdr:spPr>
        <a:xfrm rot="10800000" flipV="1">
          <a:off x="9275653" y="1132206"/>
          <a:ext cx="348031" cy="87863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479666</xdr:colOff>
      <xdr:row>4</xdr:row>
      <xdr:rowOff>123254</xdr:rowOff>
    </xdr:from>
    <xdr:to>
      <xdr:col>9</xdr:col>
      <xdr:colOff>658745</xdr:colOff>
      <xdr:row>5</xdr:row>
      <xdr:rowOff>84225</xdr:rowOff>
    </xdr:to>
    <xdr:sp macro="" textlink="">
      <xdr:nvSpPr>
        <xdr:cNvPr id="405" name="Дуга 404"/>
        <xdr:cNvSpPr/>
      </xdr:nvSpPr>
      <xdr:spPr>
        <a:xfrm>
          <a:off x="9623666" y="1044004"/>
          <a:ext cx="179079" cy="178685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479684</xdr:colOff>
      <xdr:row>4</xdr:row>
      <xdr:rowOff>211456</xdr:rowOff>
    </xdr:from>
    <xdr:to>
      <xdr:col>10</xdr:col>
      <xdr:colOff>116656</xdr:colOff>
      <xdr:row>9</xdr:row>
      <xdr:rowOff>98</xdr:rowOff>
    </xdr:to>
    <xdr:cxnSp macro="">
      <xdr:nvCxnSpPr>
        <xdr:cNvPr id="406" name="Прямая соединительная линия 405"/>
        <xdr:cNvCxnSpPr>
          <a:stCxn id="405" idx="0"/>
          <a:endCxn id="399" idx="2"/>
        </xdr:cNvCxnSpPr>
      </xdr:nvCxnSpPr>
      <xdr:spPr>
        <a:xfrm rot="10800000" flipH="1" flipV="1">
          <a:off x="9623684" y="1132206"/>
          <a:ext cx="353615" cy="87721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658746</xdr:colOff>
      <xdr:row>4</xdr:row>
      <xdr:rowOff>213161</xdr:rowOff>
    </xdr:from>
    <xdr:to>
      <xdr:col>10</xdr:col>
      <xdr:colOff>297319</xdr:colOff>
      <xdr:row>9</xdr:row>
      <xdr:rowOff>1803</xdr:rowOff>
    </xdr:to>
    <xdr:cxnSp macro="">
      <xdr:nvCxnSpPr>
        <xdr:cNvPr id="407" name="Прямая соединительная линия 406"/>
        <xdr:cNvCxnSpPr>
          <a:stCxn id="405" idx="2"/>
          <a:endCxn id="399" idx="0"/>
        </xdr:cNvCxnSpPr>
      </xdr:nvCxnSpPr>
      <xdr:spPr>
        <a:xfrm rot="10800000" flipH="1" flipV="1">
          <a:off x="9802746" y="1133911"/>
          <a:ext cx="355216" cy="877213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152669</xdr:colOff>
      <xdr:row>4</xdr:row>
      <xdr:rowOff>208939</xdr:rowOff>
    </xdr:from>
    <xdr:to>
      <xdr:col>10</xdr:col>
      <xdr:colOff>202989</xdr:colOff>
      <xdr:row>7</xdr:row>
      <xdr:rowOff>71246</xdr:rowOff>
    </xdr:to>
    <xdr:cxnSp macro="">
      <xdr:nvCxnSpPr>
        <xdr:cNvPr id="408" name="Прямая соединительная линия 407"/>
        <xdr:cNvCxnSpPr/>
      </xdr:nvCxnSpPr>
      <xdr:spPr>
        <a:xfrm rot="10800000" flipV="1">
          <a:off x="10013312" y="1129689"/>
          <a:ext cx="50320" cy="515450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207859</xdr:colOff>
      <xdr:row>4</xdr:row>
      <xdr:rowOff>125935</xdr:rowOff>
    </xdr:from>
    <xdr:to>
      <xdr:col>10</xdr:col>
      <xdr:colOff>388539</xdr:colOff>
      <xdr:row>5</xdr:row>
      <xdr:rowOff>86906</xdr:rowOff>
    </xdr:to>
    <xdr:sp macro="" textlink="">
      <xdr:nvSpPr>
        <xdr:cNvPr id="409" name="Дуга 408"/>
        <xdr:cNvSpPr/>
      </xdr:nvSpPr>
      <xdr:spPr>
        <a:xfrm>
          <a:off x="10068502" y="1046685"/>
          <a:ext cx="180680" cy="178685"/>
        </a:xfrm>
        <a:prstGeom prst="arc">
          <a:avLst>
            <a:gd name="adj1" fmla="val 10868681"/>
            <a:gd name="adj2" fmla="val 1829996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299683</xdr:colOff>
      <xdr:row>8</xdr:row>
      <xdr:rowOff>123879</xdr:rowOff>
    </xdr:from>
    <xdr:to>
      <xdr:col>10</xdr:col>
      <xdr:colOff>481463</xdr:colOff>
      <xdr:row>9</xdr:row>
      <xdr:rowOff>83758</xdr:rowOff>
    </xdr:to>
    <xdr:sp macro="" textlink="">
      <xdr:nvSpPr>
        <xdr:cNvPr id="410" name="Дуга 409"/>
        <xdr:cNvSpPr/>
      </xdr:nvSpPr>
      <xdr:spPr>
        <a:xfrm rot="16200000">
          <a:off x="10162419" y="1913393"/>
          <a:ext cx="177593" cy="181780"/>
        </a:xfrm>
        <a:prstGeom prst="arc">
          <a:avLst>
            <a:gd name="adj1" fmla="val 12136915"/>
            <a:gd name="adj2" fmla="val 16417192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178594</xdr:colOff>
      <xdr:row>8</xdr:row>
      <xdr:rowOff>219325</xdr:rowOff>
    </xdr:from>
    <xdr:to>
      <xdr:col>10</xdr:col>
      <xdr:colOff>441785</xdr:colOff>
      <xdr:row>8</xdr:row>
      <xdr:rowOff>219325</xdr:rowOff>
    </xdr:to>
    <xdr:cxnSp macro="">
      <xdr:nvCxnSpPr>
        <xdr:cNvPr id="144" name="Прямая соединительная линия 143"/>
        <xdr:cNvCxnSpPr/>
      </xdr:nvCxnSpPr>
      <xdr:spPr>
        <a:xfrm>
          <a:off x="7171949" y="2020929"/>
          <a:ext cx="3120691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280175</xdr:colOff>
      <xdr:row>8</xdr:row>
      <xdr:rowOff>165286</xdr:rowOff>
    </xdr:from>
    <xdr:to>
      <xdr:col>6</xdr:col>
      <xdr:colOff>280175</xdr:colOff>
      <xdr:row>9</xdr:row>
      <xdr:rowOff>154081</xdr:rowOff>
    </xdr:to>
    <xdr:cxnSp macro="">
      <xdr:nvCxnSpPr>
        <xdr:cNvPr id="412" name="Прямая соединительная линия 411"/>
        <xdr:cNvCxnSpPr/>
      </xdr:nvCxnSpPr>
      <xdr:spPr>
        <a:xfrm>
          <a:off x="7272646" y="1961029"/>
          <a:ext cx="0" cy="207309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352441</xdr:colOff>
      <xdr:row>3</xdr:row>
      <xdr:rowOff>171152</xdr:rowOff>
    </xdr:from>
    <xdr:to>
      <xdr:col>7</xdr:col>
      <xdr:colOff>352441</xdr:colOff>
      <xdr:row>5</xdr:row>
      <xdr:rowOff>161925</xdr:rowOff>
    </xdr:to>
    <xdr:cxnSp macro="">
      <xdr:nvCxnSpPr>
        <xdr:cNvPr id="184" name="Прямая соединительная линия 183"/>
        <xdr:cNvCxnSpPr/>
      </xdr:nvCxnSpPr>
      <xdr:spPr>
        <a:xfrm>
          <a:off x="8060887" y="871920"/>
          <a:ext cx="0" cy="426201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218516</xdr:colOff>
      <xdr:row>8</xdr:row>
      <xdr:rowOff>75639</xdr:rowOff>
    </xdr:from>
    <xdr:to>
      <xdr:col>9</xdr:col>
      <xdr:colOff>218516</xdr:colOff>
      <xdr:row>9</xdr:row>
      <xdr:rowOff>216958</xdr:rowOff>
    </xdr:to>
    <xdr:cxnSp macro="">
      <xdr:nvCxnSpPr>
        <xdr:cNvPr id="416" name="Прямая соединительная линия 415"/>
        <xdr:cNvCxnSpPr/>
      </xdr:nvCxnSpPr>
      <xdr:spPr>
        <a:xfrm>
          <a:off x="9351933" y="1880097"/>
          <a:ext cx="0" cy="360924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210116</xdr:colOff>
      <xdr:row>8</xdr:row>
      <xdr:rowOff>168088</xdr:rowOff>
    </xdr:from>
    <xdr:to>
      <xdr:col>10</xdr:col>
      <xdr:colOff>210116</xdr:colOff>
      <xdr:row>9</xdr:row>
      <xdr:rowOff>165285</xdr:rowOff>
    </xdr:to>
    <xdr:cxnSp macro="">
      <xdr:nvCxnSpPr>
        <xdr:cNvPr id="425" name="Прямая соединительная линия 424"/>
        <xdr:cNvCxnSpPr/>
      </xdr:nvCxnSpPr>
      <xdr:spPr>
        <a:xfrm>
          <a:off x="10060087" y="1963831"/>
          <a:ext cx="0" cy="215711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568700</xdr:colOff>
      <xdr:row>4</xdr:row>
      <xdr:rowOff>72841</xdr:rowOff>
    </xdr:from>
    <xdr:to>
      <xdr:col>9</xdr:col>
      <xdr:colOff>568700</xdr:colOff>
      <xdr:row>5</xdr:row>
      <xdr:rowOff>39220</xdr:rowOff>
    </xdr:to>
    <xdr:cxnSp macro="">
      <xdr:nvCxnSpPr>
        <xdr:cNvPr id="427" name="Прямая соединительная линия 426"/>
        <xdr:cNvCxnSpPr/>
      </xdr:nvCxnSpPr>
      <xdr:spPr>
        <a:xfrm>
          <a:off x="9704296" y="994525"/>
          <a:ext cx="0" cy="184894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177271</xdr:colOff>
      <xdr:row>8</xdr:row>
      <xdr:rowOff>107825</xdr:rowOff>
    </xdr:from>
    <xdr:to>
      <xdr:col>9</xdr:col>
      <xdr:colOff>248706</xdr:colOff>
      <xdr:row>9</xdr:row>
      <xdr:rowOff>84667</xdr:rowOff>
    </xdr:to>
    <xdr:cxnSp macro="">
      <xdr:nvCxnSpPr>
        <xdr:cNvPr id="332" name="Прямая соединительная линия 331"/>
        <xdr:cNvCxnSpPr/>
      </xdr:nvCxnSpPr>
      <xdr:spPr>
        <a:xfrm>
          <a:off x="9310688" y="1912283"/>
          <a:ext cx="71435" cy="1964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251355</xdr:colOff>
      <xdr:row>9</xdr:row>
      <xdr:rowOff>89956</xdr:rowOff>
    </xdr:from>
    <xdr:to>
      <xdr:col>9</xdr:col>
      <xdr:colOff>314466</xdr:colOff>
      <xdr:row>10</xdr:row>
      <xdr:rowOff>42333</xdr:rowOff>
    </xdr:to>
    <xdr:cxnSp macro="">
      <xdr:nvCxnSpPr>
        <xdr:cNvPr id="502" name="Прямая со стрелкой 501"/>
        <xdr:cNvCxnSpPr/>
      </xdr:nvCxnSpPr>
      <xdr:spPr>
        <a:xfrm flipH="1" flipV="1">
          <a:off x="9384772" y="2114019"/>
          <a:ext cx="63111" cy="17198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523447</xdr:colOff>
      <xdr:row>3</xdr:row>
      <xdr:rowOff>216958</xdr:rowOff>
    </xdr:from>
    <xdr:to>
      <xdr:col>9</xdr:col>
      <xdr:colOff>182563</xdr:colOff>
      <xdr:row>8</xdr:row>
      <xdr:rowOff>128441</xdr:rowOff>
    </xdr:to>
    <xdr:cxnSp macro="">
      <xdr:nvCxnSpPr>
        <xdr:cNvPr id="333" name="Прямая со стрелкой 332"/>
        <xdr:cNvCxnSpPr/>
      </xdr:nvCxnSpPr>
      <xdr:spPr>
        <a:xfrm>
          <a:off x="8942489" y="923396"/>
          <a:ext cx="373491" cy="100950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228601</xdr:colOff>
      <xdr:row>28</xdr:row>
      <xdr:rowOff>142688</xdr:rowOff>
    </xdr:from>
    <xdr:to>
      <xdr:col>10</xdr:col>
      <xdr:colOff>303923</xdr:colOff>
      <xdr:row>32</xdr:row>
      <xdr:rowOff>109538</xdr:rowOff>
    </xdr:to>
    <xdr:cxnSp macro="">
      <xdr:nvCxnSpPr>
        <xdr:cNvPr id="512" name="Прямая соединительная линия 511"/>
        <xdr:cNvCxnSpPr/>
      </xdr:nvCxnSpPr>
      <xdr:spPr>
        <a:xfrm flipH="1">
          <a:off x="7936331" y="6330805"/>
          <a:ext cx="1504072" cy="844152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271463</xdr:colOff>
      <xdr:row>28</xdr:row>
      <xdr:rowOff>5</xdr:rowOff>
    </xdr:from>
    <xdr:to>
      <xdr:col>10</xdr:col>
      <xdr:colOff>300790</xdr:colOff>
      <xdr:row>28</xdr:row>
      <xdr:rowOff>5</xdr:rowOff>
    </xdr:to>
    <xdr:cxnSp macro="">
      <xdr:nvCxnSpPr>
        <xdr:cNvPr id="513" name="Прямая со стрелкой 512"/>
        <xdr:cNvCxnSpPr/>
      </xdr:nvCxnSpPr>
      <xdr:spPr>
        <a:xfrm>
          <a:off x="6550443" y="6188122"/>
          <a:ext cx="2886827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271463</xdr:colOff>
      <xdr:row>29</xdr:row>
      <xdr:rowOff>7</xdr:rowOff>
    </xdr:from>
    <xdr:to>
      <xdr:col>9</xdr:col>
      <xdr:colOff>290513</xdr:colOff>
      <xdr:row>29</xdr:row>
      <xdr:rowOff>7</xdr:rowOff>
    </xdr:to>
    <xdr:cxnSp macro="">
      <xdr:nvCxnSpPr>
        <xdr:cNvPr id="514" name="Прямая со стрелкой 513"/>
        <xdr:cNvCxnSpPr/>
      </xdr:nvCxnSpPr>
      <xdr:spPr>
        <a:xfrm>
          <a:off x="6548438" y="6400807"/>
          <a:ext cx="21621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271463</xdr:colOff>
      <xdr:row>30</xdr:row>
      <xdr:rowOff>6</xdr:rowOff>
    </xdr:from>
    <xdr:to>
      <xdr:col>8</xdr:col>
      <xdr:colOff>604838</xdr:colOff>
      <xdr:row>30</xdr:row>
      <xdr:rowOff>6</xdr:rowOff>
    </xdr:to>
    <xdr:cxnSp macro="">
      <xdr:nvCxnSpPr>
        <xdr:cNvPr id="515" name="Прямая со стрелкой 514"/>
        <xdr:cNvCxnSpPr/>
      </xdr:nvCxnSpPr>
      <xdr:spPr>
        <a:xfrm>
          <a:off x="6548438" y="6619881"/>
          <a:ext cx="176212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271463</xdr:colOff>
      <xdr:row>31</xdr:row>
      <xdr:rowOff>4</xdr:rowOff>
    </xdr:from>
    <xdr:to>
      <xdr:col>8</xdr:col>
      <xdr:colOff>245077</xdr:colOff>
      <xdr:row>31</xdr:row>
      <xdr:rowOff>4</xdr:rowOff>
    </xdr:to>
    <xdr:cxnSp macro="">
      <xdr:nvCxnSpPr>
        <xdr:cNvPr id="516" name="Прямая со стрелкой 515"/>
        <xdr:cNvCxnSpPr/>
      </xdr:nvCxnSpPr>
      <xdr:spPr>
        <a:xfrm>
          <a:off x="6548438" y="6838954"/>
          <a:ext cx="1402364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367218</xdr:colOff>
      <xdr:row>20</xdr:row>
      <xdr:rowOff>381</xdr:rowOff>
    </xdr:from>
    <xdr:to>
      <xdr:col>7</xdr:col>
      <xdr:colOff>356943</xdr:colOff>
      <xdr:row>20</xdr:row>
      <xdr:rowOff>382</xdr:rowOff>
    </xdr:to>
    <xdr:cxnSp macro="">
      <xdr:nvCxnSpPr>
        <xdr:cNvPr id="517" name="Прямая со стрелкой 516"/>
        <xdr:cNvCxnSpPr/>
      </xdr:nvCxnSpPr>
      <xdr:spPr>
        <a:xfrm flipV="1">
          <a:off x="6645375" y="4429158"/>
          <a:ext cx="705838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195247</xdr:colOff>
      <xdr:row>20</xdr:row>
      <xdr:rowOff>124728</xdr:rowOff>
    </xdr:from>
    <xdr:to>
      <xdr:col>8</xdr:col>
      <xdr:colOff>195247</xdr:colOff>
      <xdr:row>25</xdr:row>
      <xdr:rowOff>97336</xdr:rowOff>
    </xdr:to>
    <xdr:cxnSp macro="">
      <xdr:nvCxnSpPr>
        <xdr:cNvPr id="518" name="Прямая со стрелкой 517"/>
        <xdr:cNvCxnSpPr/>
      </xdr:nvCxnSpPr>
      <xdr:spPr>
        <a:xfrm>
          <a:off x="7916847" y="4614178"/>
          <a:ext cx="0" cy="108385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172328</xdr:colOff>
      <xdr:row>23</xdr:row>
      <xdr:rowOff>0</xdr:rowOff>
    </xdr:from>
    <xdr:to>
      <xdr:col>7</xdr:col>
      <xdr:colOff>698500</xdr:colOff>
      <xdr:row>23</xdr:row>
      <xdr:rowOff>0</xdr:rowOff>
    </xdr:to>
    <xdr:cxnSp macro="">
      <xdr:nvCxnSpPr>
        <xdr:cNvPr id="519" name="Прямая соединительная линия 518"/>
        <xdr:cNvCxnSpPr/>
      </xdr:nvCxnSpPr>
      <xdr:spPr>
        <a:xfrm>
          <a:off x="6458828" y="5156200"/>
          <a:ext cx="1243722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30</xdr:row>
      <xdr:rowOff>109538</xdr:rowOff>
    </xdr:from>
    <xdr:to>
      <xdr:col>9</xdr:col>
      <xdr:colOff>423863</xdr:colOff>
      <xdr:row>30</xdr:row>
      <xdr:rowOff>109538</xdr:rowOff>
    </xdr:to>
    <xdr:cxnSp macro="">
      <xdr:nvCxnSpPr>
        <xdr:cNvPr id="520" name="Прямая соединительная линия 519"/>
        <xdr:cNvCxnSpPr/>
      </xdr:nvCxnSpPr>
      <xdr:spPr>
        <a:xfrm>
          <a:off x="8705850" y="6729413"/>
          <a:ext cx="13811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609600</xdr:colOff>
      <xdr:row>31</xdr:row>
      <xdr:rowOff>114300</xdr:rowOff>
    </xdr:from>
    <xdr:to>
      <xdr:col>9</xdr:col>
      <xdr:colOff>419100</xdr:colOff>
      <xdr:row>31</xdr:row>
      <xdr:rowOff>114300</xdr:rowOff>
    </xdr:to>
    <xdr:cxnSp macro="">
      <xdr:nvCxnSpPr>
        <xdr:cNvPr id="521" name="Прямая соединительная линия 520"/>
        <xdr:cNvCxnSpPr/>
      </xdr:nvCxnSpPr>
      <xdr:spPr>
        <a:xfrm>
          <a:off x="8315325" y="6953250"/>
          <a:ext cx="5238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228600</xdr:colOff>
      <xdr:row>32</xdr:row>
      <xdr:rowOff>109538</xdr:rowOff>
    </xdr:from>
    <xdr:to>
      <xdr:col>9</xdr:col>
      <xdr:colOff>419100</xdr:colOff>
      <xdr:row>32</xdr:row>
      <xdr:rowOff>109538</xdr:rowOff>
    </xdr:to>
    <xdr:cxnSp macro="">
      <xdr:nvCxnSpPr>
        <xdr:cNvPr id="522" name="Прямая соединительная линия 521"/>
        <xdr:cNvCxnSpPr/>
      </xdr:nvCxnSpPr>
      <xdr:spPr>
        <a:xfrm>
          <a:off x="7934325" y="7167563"/>
          <a:ext cx="9048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290520</xdr:colOff>
      <xdr:row>28</xdr:row>
      <xdr:rowOff>161925</xdr:rowOff>
    </xdr:from>
    <xdr:to>
      <xdr:col>9</xdr:col>
      <xdr:colOff>290520</xdr:colOff>
      <xdr:row>30</xdr:row>
      <xdr:rowOff>109538</xdr:rowOff>
    </xdr:to>
    <xdr:cxnSp macro="">
      <xdr:nvCxnSpPr>
        <xdr:cNvPr id="523" name="Прямая соединительная линия 522"/>
        <xdr:cNvCxnSpPr/>
      </xdr:nvCxnSpPr>
      <xdr:spPr>
        <a:xfrm>
          <a:off x="8710620" y="6343650"/>
          <a:ext cx="0" cy="3857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299285</xdr:colOff>
      <xdr:row>24</xdr:row>
      <xdr:rowOff>217632</xdr:rowOff>
    </xdr:from>
    <xdr:to>
      <xdr:col>10</xdr:col>
      <xdr:colOff>299285</xdr:colOff>
      <xdr:row>28</xdr:row>
      <xdr:rowOff>147261</xdr:rowOff>
    </xdr:to>
    <xdr:cxnSp macro="">
      <xdr:nvCxnSpPr>
        <xdr:cNvPr id="524" name="Прямая соединительная линия 523"/>
        <xdr:cNvCxnSpPr/>
      </xdr:nvCxnSpPr>
      <xdr:spPr>
        <a:xfrm>
          <a:off x="9435765" y="5528446"/>
          <a:ext cx="0" cy="8069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609855</xdr:colOff>
      <xdr:row>29</xdr:row>
      <xdr:rowOff>161925</xdr:rowOff>
    </xdr:from>
    <xdr:to>
      <xdr:col>8</xdr:col>
      <xdr:colOff>609855</xdr:colOff>
      <xdr:row>31</xdr:row>
      <xdr:rowOff>111740</xdr:rowOff>
    </xdr:to>
    <xdr:cxnSp macro="">
      <xdr:nvCxnSpPr>
        <xdr:cNvPr id="525" name="Прямая соединительная линия 524"/>
        <xdr:cNvCxnSpPr/>
      </xdr:nvCxnSpPr>
      <xdr:spPr>
        <a:xfrm>
          <a:off x="8320092" y="6603833"/>
          <a:ext cx="0" cy="39097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238140</xdr:colOff>
      <xdr:row>30</xdr:row>
      <xdr:rowOff>161925</xdr:rowOff>
    </xdr:from>
    <xdr:to>
      <xdr:col>8</xdr:col>
      <xdr:colOff>238140</xdr:colOff>
      <xdr:row>32</xdr:row>
      <xdr:rowOff>100016</xdr:rowOff>
    </xdr:to>
    <xdr:cxnSp macro="">
      <xdr:nvCxnSpPr>
        <xdr:cNvPr id="526" name="Прямая соединительная линия 525"/>
        <xdr:cNvCxnSpPr/>
      </xdr:nvCxnSpPr>
      <xdr:spPr>
        <a:xfrm>
          <a:off x="7943865" y="6781800"/>
          <a:ext cx="0" cy="3762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1629</xdr:colOff>
      <xdr:row>24</xdr:row>
      <xdr:rowOff>162927</xdr:rowOff>
    </xdr:from>
    <xdr:to>
      <xdr:col>7</xdr:col>
      <xdr:colOff>1629</xdr:colOff>
      <xdr:row>25</xdr:row>
      <xdr:rowOff>160543</xdr:rowOff>
    </xdr:to>
    <xdr:cxnSp macro="">
      <xdr:nvCxnSpPr>
        <xdr:cNvPr id="528" name="Прямая соединительная линия 527"/>
        <xdr:cNvCxnSpPr/>
      </xdr:nvCxnSpPr>
      <xdr:spPr>
        <a:xfrm>
          <a:off x="7728542" y="1990172"/>
          <a:ext cx="0" cy="221162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367857</xdr:colOff>
      <xdr:row>18</xdr:row>
      <xdr:rowOff>163385</xdr:rowOff>
    </xdr:from>
    <xdr:to>
      <xdr:col>6</xdr:col>
      <xdr:colOff>367857</xdr:colOff>
      <xdr:row>21</xdr:row>
      <xdr:rowOff>84292</xdr:rowOff>
    </xdr:to>
    <xdr:cxnSp macro="">
      <xdr:nvCxnSpPr>
        <xdr:cNvPr id="529" name="Прямая соединительная линия 528"/>
        <xdr:cNvCxnSpPr/>
      </xdr:nvCxnSpPr>
      <xdr:spPr>
        <a:xfrm>
          <a:off x="6646014" y="4154151"/>
          <a:ext cx="0" cy="577924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276119</xdr:colOff>
      <xdr:row>20</xdr:row>
      <xdr:rowOff>125319</xdr:rowOff>
    </xdr:from>
    <xdr:to>
      <xdr:col>6</xdr:col>
      <xdr:colOff>456503</xdr:colOff>
      <xdr:row>21</xdr:row>
      <xdr:rowOff>86367</xdr:rowOff>
    </xdr:to>
    <xdr:sp macro="" textlink="">
      <xdr:nvSpPr>
        <xdr:cNvPr id="532" name="Дуга 531"/>
        <xdr:cNvSpPr/>
      </xdr:nvSpPr>
      <xdr:spPr>
        <a:xfrm>
          <a:off x="7283798" y="1058380"/>
          <a:ext cx="180384" cy="184594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261273</xdr:colOff>
      <xdr:row>20</xdr:row>
      <xdr:rowOff>123815</xdr:rowOff>
    </xdr:from>
    <xdr:to>
      <xdr:col>7</xdr:col>
      <xdr:colOff>441953</xdr:colOff>
      <xdr:row>21</xdr:row>
      <xdr:rowOff>84786</xdr:rowOff>
    </xdr:to>
    <xdr:sp macro="" textlink="">
      <xdr:nvSpPr>
        <xdr:cNvPr id="533" name="Овал 532"/>
        <xdr:cNvSpPr/>
      </xdr:nvSpPr>
      <xdr:spPr>
        <a:xfrm>
          <a:off x="7988186" y="1056876"/>
          <a:ext cx="180680" cy="184517"/>
        </a:xfrm>
        <a:prstGeom prst="ellipse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4620</xdr:colOff>
      <xdr:row>20</xdr:row>
      <xdr:rowOff>213813</xdr:rowOff>
    </xdr:from>
    <xdr:to>
      <xdr:col>7</xdr:col>
      <xdr:colOff>261273</xdr:colOff>
      <xdr:row>23</xdr:row>
      <xdr:rowOff>212906</xdr:rowOff>
    </xdr:to>
    <xdr:cxnSp macro="">
      <xdr:nvCxnSpPr>
        <xdr:cNvPr id="536" name="Прямая соединительная линия 535"/>
        <xdr:cNvCxnSpPr>
          <a:endCxn id="533" idx="2"/>
        </xdr:cNvCxnSpPr>
      </xdr:nvCxnSpPr>
      <xdr:spPr>
        <a:xfrm flipV="1">
          <a:off x="7731533" y="1146874"/>
          <a:ext cx="256653" cy="669731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93922</xdr:colOff>
      <xdr:row>20</xdr:row>
      <xdr:rowOff>213813</xdr:rowOff>
    </xdr:from>
    <xdr:to>
      <xdr:col>7</xdr:col>
      <xdr:colOff>441953</xdr:colOff>
      <xdr:row>25</xdr:row>
      <xdr:rowOff>3872</xdr:rowOff>
    </xdr:to>
    <xdr:cxnSp macro="">
      <xdr:nvCxnSpPr>
        <xdr:cNvPr id="537" name="Прямая соединительная линия 536"/>
        <xdr:cNvCxnSpPr>
          <a:stCxn id="538" idx="0"/>
          <a:endCxn id="533" idx="6"/>
        </xdr:cNvCxnSpPr>
      </xdr:nvCxnSpPr>
      <xdr:spPr>
        <a:xfrm flipV="1">
          <a:off x="7820835" y="1146874"/>
          <a:ext cx="348031" cy="907789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631504</xdr:colOff>
      <xdr:row>24</xdr:row>
      <xdr:rowOff>131103</xdr:rowOff>
    </xdr:from>
    <xdr:to>
      <xdr:col>7</xdr:col>
      <xdr:colOff>93940</xdr:colOff>
      <xdr:row>25</xdr:row>
      <xdr:rowOff>92074</xdr:rowOff>
    </xdr:to>
    <xdr:sp macro="" textlink="">
      <xdr:nvSpPr>
        <xdr:cNvPr id="538" name="Дуга 537"/>
        <xdr:cNvSpPr/>
      </xdr:nvSpPr>
      <xdr:spPr>
        <a:xfrm rot="10800000">
          <a:off x="7639183" y="1958348"/>
          <a:ext cx="181670" cy="184517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456950</xdr:colOff>
      <xdr:row>20</xdr:row>
      <xdr:rowOff>215230</xdr:rowOff>
    </xdr:from>
    <xdr:to>
      <xdr:col>7</xdr:col>
      <xdr:colOff>93922</xdr:colOff>
      <xdr:row>25</xdr:row>
      <xdr:rowOff>3872</xdr:rowOff>
    </xdr:to>
    <xdr:cxnSp macro="">
      <xdr:nvCxnSpPr>
        <xdr:cNvPr id="539" name="Прямая соединительная линия 538"/>
        <xdr:cNvCxnSpPr>
          <a:stCxn id="538" idx="0"/>
          <a:endCxn id="532" idx="2"/>
        </xdr:cNvCxnSpPr>
      </xdr:nvCxnSpPr>
      <xdr:spPr>
        <a:xfrm flipH="1" flipV="1">
          <a:off x="7464629" y="1148291"/>
          <a:ext cx="356206" cy="90637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276287</xdr:colOff>
      <xdr:row>20</xdr:row>
      <xdr:rowOff>213525</xdr:rowOff>
    </xdr:from>
    <xdr:to>
      <xdr:col>6</xdr:col>
      <xdr:colOff>631503</xdr:colOff>
      <xdr:row>25</xdr:row>
      <xdr:rowOff>2167</xdr:rowOff>
    </xdr:to>
    <xdr:cxnSp macro="">
      <xdr:nvCxnSpPr>
        <xdr:cNvPr id="540" name="Прямая соединительная линия 539"/>
        <xdr:cNvCxnSpPr>
          <a:stCxn id="538" idx="2"/>
          <a:endCxn id="532" idx="0"/>
        </xdr:cNvCxnSpPr>
      </xdr:nvCxnSpPr>
      <xdr:spPr>
        <a:xfrm flipH="1" flipV="1">
          <a:off x="7283966" y="1146586"/>
          <a:ext cx="355216" cy="90637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370617</xdr:colOff>
      <xdr:row>22</xdr:row>
      <xdr:rowOff>144081</xdr:rowOff>
    </xdr:from>
    <xdr:to>
      <xdr:col>6</xdr:col>
      <xdr:colOff>420937</xdr:colOff>
      <xdr:row>25</xdr:row>
      <xdr:rowOff>6389</xdr:rowOff>
    </xdr:to>
    <xdr:cxnSp macro="">
      <xdr:nvCxnSpPr>
        <xdr:cNvPr id="541" name="Прямая соединительная линия 540"/>
        <xdr:cNvCxnSpPr/>
      </xdr:nvCxnSpPr>
      <xdr:spPr>
        <a:xfrm flipV="1">
          <a:off x="7378296" y="1524234"/>
          <a:ext cx="50320" cy="53294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269818</xdr:colOff>
      <xdr:row>20</xdr:row>
      <xdr:rowOff>216869</xdr:rowOff>
    </xdr:from>
    <xdr:to>
      <xdr:col>6</xdr:col>
      <xdr:colOff>272372</xdr:colOff>
      <xdr:row>25</xdr:row>
      <xdr:rowOff>89392</xdr:rowOff>
    </xdr:to>
    <xdr:cxnSp macro="">
      <xdr:nvCxnSpPr>
        <xdr:cNvPr id="535" name="Прямая соединительная линия 534"/>
        <xdr:cNvCxnSpPr/>
      </xdr:nvCxnSpPr>
      <xdr:spPr>
        <a:xfrm flipH="1" flipV="1">
          <a:off x="6548798" y="4650381"/>
          <a:ext cx="2554" cy="969151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185067</xdr:colOff>
      <xdr:row>24</xdr:row>
      <xdr:rowOff>128422</xdr:rowOff>
    </xdr:from>
    <xdr:to>
      <xdr:col>6</xdr:col>
      <xdr:colOff>365747</xdr:colOff>
      <xdr:row>25</xdr:row>
      <xdr:rowOff>89393</xdr:rowOff>
    </xdr:to>
    <xdr:sp macro="" textlink="">
      <xdr:nvSpPr>
        <xdr:cNvPr id="542" name="Дуга 541"/>
        <xdr:cNvSpPr/>
      </xdr:nvSpPr>
      <xdr:spPr>
        <a:xfrm rot="10800000">
          <a:off x="6464047" y="5439236"/>
          <a:ext cx="180680" cy="180297"/>
        </a:xfrm>
        <a:prstGeom prst="arc">
          <a:avLst>
            <a:gd name="adj1" fmla="val 10868681"/>
            <a:gd name="adj2" fmla="val 16183150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140809</xdr:colOff>
      <xdr:row>22</xdr:row>
      <xdr:rowOff>211508</xdr:rowOff>
    </xdr:from>
    <xdr:to>
      <xdr:col>6</xdr:col>
      <xdr:colOff>322589</xdr:colOff>
      <xdr:row>23</xdr:row>
      <xdr:rowOff>171387</xdr:rowOff>
    </xdr:to>
    <xdr:sp macro="" textlink="">
      <xdr:nvSpPr>
        <xdr:cNvPr id="543" name="Дуга 542"/>
        <xdr:cNvSpPr/>
      </xdr:nvSpPr>
      <xdr:spPr>
        <a:xfrm rot="5400000">
          <a:off x="6421077" y="5082383"/>
          <a:ext cx="179204" cy="181780"/>
        </a:xfrm>
        <a:prstGeom prst="arc">
          <a:avLst>
            <a:gd name="adj1" fmla="val 12136915"/>
            <a:gd name="adj2" fmla="val 16417192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271418</xdr:colOff>
      <xdr:row>25</xdr:row>
      <xdr:rowOff>87829</xdr:rowOff>
    </xdr:from>
    <xdr:to>
      <xdr:col>6</xdr:col>
      <xdr:colOff>271418</xdr:colOff>
      <xdr:row>31</xdr:row>
      <xdr:rowOff>58063</xdr:rowOff>
    </xdr:to>
    <xdr:cxnSp macro="">
      <xdr:nvCxnSpPr>
        <xdr:cNvPr id="544" name="Прямая соединительная линия 543"/>
        <xdr:cNvCxnSpPr/>
      </xdr:nvCxnSpPr>
      <xdr:spPr>
        <a:xfrm>
          <a:off x="6549575" y="5611634"/>
          <a:ext cx="0" cy="128426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100509</xdr:colOff>
      <xdr:row>27</xdr:row>
      <xdr:rowOff>1</xdr:rowOff>
    </xdr:from>
    <xdr:to>
      <xdr:col>6</xdr:col>
      <xdr:colOff>267938</xdr:colOff>
      <xdr:row>27</xdr:row>
      <xdr:rowOff>1</xdr:rowOff>
    </xdr:to>
    <xdr:cxnSp macro="">
      <xdr:nvCxnSpPr>
        <xdr:cNvPr id="545" name="Прямая со стрелкой 544"/>
        <xdr:cNvCxnSpPr/>
      </xdr:nvCxnSpPr>
      <xdr:spPr>
        <a:xfrm>
          <a:off x="6377484" y="5962651"/>
          <a:ext cx="1674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325484</xdr:colOff>
      <xdr:row>26</xdr:row>
      <xdr:rowOff>219069</xdr:rowOff>
    </xdr:from>
    <xdr:to>
      <xdr:col>7</xdr:col>
      <xdr:colOff>384580</xdr:colOff>
      <xdr:row>26</xdr:row>
      <xdr:rowOff>219069</xdr:rowOff>
    </xdr:to>
    <xdr:cxnSp macro="">
      <xdr:nvCxnSpPr>
        <xdr:cNvPr id="546" name="Прямая со стрелкой 545"/>
        <xdr:cNvCxnSpPr/>
      </xdr:nvCxnSpPr>
      <xdr:spPr>
        <a:xfrm flipH="1">
          <a:off x="6602459" y="5962644"/>
          <a:ext cx="77347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271181</xdr:colOff>
      <xdr:row>18</xdr:row>
      <xdr:rowOff>167432</xdr:rowOff>
    </xdr:from>
    <xdr:to>
      <xdr:col>6</xdr:col>
      <xdr:colOff>271181</xdr:colOff>
      <xdr:row>21</xdr:row>
      <xdr:rowOff>6952</xdr:rowOff>
    </xdr:to>
    <xdr:cxnSp macro="">
      <xdr:nvCxnSpPr>
        <xdr:cNvPr id="547" name="Прямая соединительная линия 546"/>
        <xdr:cNvCxnSpPr/>
      </xdr:nvCxnSpPr>
      <xdr:spPr>
        <a:xfrm>
          <a:off x="6549338" y="4158198"/>
          <a:ext cx="0" cy="4965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368880</xdr:colOff>
      <xdr:row>21</xdr:row>
      <xdr:rowOff>54790</xdr:rowOff>
    </xdr:from>
    <xdr:to>
      <xdr:col>6</xdr:col>
      <xdr:colOff>368880</xdr:colOff>
      <xdr:row>24</xdr:row>
      <xdr:rowOff>204788</xdr:rowOff>
    </xdr:to>
    <xdr:cxnSp macro="">
      <xdr:nvCxnSpPr>
        <xdr:cNvPr id="549" name="Прямая соединительная линия 548"/>
        <xdr:cNvCxnSpPr/>
      </xdr:nvCxnSpPr>
      <xdr:spPr>
        <a:xfrm>
          <a:off x="6645855" y="4702990"/>
          <a:ext cx="0" cy="8072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274626</xdr:colOff>
      <xdr:row>19</xdr:row>
      <xdr:rowOff>515</xdr:rowOff>
    </xdr:from>
    <xdr:to>
      <xdr:col>6</xdr:col>
      <xdr:colOff>368947</xdr:colOff>
      <xdr:row>19</xdr:row>
      <xdr:rowOff>515</xdr:rowOff>
    </xdr:to>
    <xdr:cxnSp macro="">
      <xdr:nvCxnSpPr>
        <xdr:cNvPr id="550" name="Прямая соединительная линия 549"/>
        <xdr:cNvCxnSpPr/>
      </xdr:nvCxnSpPr>
      <xdr:spPr>
        <a:xfrm>
          <a:off x="6552783" y="4210287"/>
          <a:ext cx="9432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103744</xdr:colOff>
      <xdr:row>19</xdr:row>
      <xdr:rowOff>512</xdr:rowOff>
    </xdr:from>
    <xdr:to>
      <xdr:col>6</xdr:col>
      <xdr:colOff>271173</xdr:colOff>
      <xdr:row>19</xdr:row>
      <xdr:rowOff>512</xdr:rowOff>
    </xdr:to>
    <xdr:cxnSp macro="">
      <xdr:nvCxnSpPr>
        <xdr:cNvPr id="551" name="Прямая со стрелкой 550"/>
        <xdr:cNvCxnSpPr/>
      </xdr:nvCxnSpPr>
      <xdr:spPr>
        <a:xfrm>
          <a:off x="6381901" y="4210284"/>
          <a:ext cx="1674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368946</xdr:colOff>
      <xdr:row>19</xdr:row>
      <xdr:rowOff>0</xdr:rowOff>
    </xdr:from>
    <xdr:to>
      <xdr:col>7</xdr:col>
      <xdr:colOff>440236</xdr:colOff>
      <xdr:row>19</xdr:row>
      <xdr:rowOff>0</xdr:rowOff>
    </xdr:to>
    <xdr:cxnSp macro="">
      <xdr:nvCxnSpPr>
        <xdr:cNvPr id="552" name="Прямая со стрелкой 551"/>
        <xdr:cNvCxnSpPr/>
      </xdr:nvCxnSpPr>
      <xdr:spPr>
        <a:xfrm flipH="1">
          <a:off x="6647103" y="4209772"/>
          <a:ext cx="787403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353659</xdr:colOff>
      <xdr:row>20</xdr:row>
      <xdr:rowOff>127316</xdr:rowOff>
    </xdr:from>
    <xdr:to>
      <xdr:col>8</xdr:col>
      <xdr:colOff>260350</xdr:colOff>
      <xdr:row>20</xdr:row>
      <xdr:rowOff>127316</xdr:rowOff>
    </xdr:to>
    <xdr:cxnSp macro="">
      <xdr:nvCxnSpPr>
        <xdr:cNvPr id="553" name="Прямая соединительная линия 552"/>
        <xdr:cNvCxnSpPr/>
      </xdr:nvCxnSpPr>
      <xdr:spPr>
        <a:xfrm>
          <a:off x="7357709" y="4616766"/>
          <a:ext cx="62424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716113</xdr:colOff>
      <xdr:row>25</xdr:row>
      <xdr:rowOff>94307</xdr:rowOff>
    </xdr:from>
    <xdr:to>
      <xdr:col>8</xdr:col>
      <xdr:colOff>266700</xdr:colOff>
      <xdr:row>25</xdr:row>
      <xdr:rowOff>94307</xdr:rowOff>
    </xdr:to>
    <xdr:cxnSp macro="">
      <xdr:nvCxnSpPr>
        <xdr:cNvPr id="554" name="Прямая соединительная линия 553"/>
        <xdr:cNvCxnSpPr/>
      </xdr:nvCxnSpPr>
      <xdr:spPr>
        <a:xfrm>
          <a:off x="7002613" y="5695007"/>
          <a:ext cx="98568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525747</xdr:colOff>
      <xdr:row>20</xdr:row>
      <xdr:rowOff>2</xdr:rowOff>
    </xdr:from>
    <xdr:to>
      <xdr:col>9</xdr:col>
      <xdr:colOff>351935</xdr:colOff>
      <xdr:row>20</xdr:row>
      <xdr:rowOff>2</xdr:rowOff>
    </xdr:to>
    <xdr:cxnSp macro="">
      <xdr:nvCxnSpPr>
        <xdr:cNvPr id="555" name="Прямая соединительная линия 554"/>
        <xdr:cNvCxnSpPr/>
      </xdr:nvCxnSpPr>
      <xdr:spPr>
        <a:xfrm>
          <a:off x="8971895" y="933063"/>
          <a:ext cx="54542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169194</xdr:colOff>
      <xdr:row>21</xdr:row>
      <xdr:rowOff>0</xdr:rowOff>
    </xdr:from>
    <xdr:to>
      <xdr:col>10</xdr:col>
      <xdr:colOff>469984</xdr:colOff>
      <xdr:row>21</xdr:row>
      <xdr:rowOff>0</xdr:rowOff>
    </xdr:to>
    <xdr:cxnSp macro="">
      <xdr:nvCxnSpPr>
        <xdr:cNvPr id="556" name="Прямая соединительная линия 555"/>
        <xdr:cNvCxnSpPr/>
      </xdr:nvCxnSpPr>
      <xdr:spPr>
        <a:xfrm>
          <a:off x="7176873" y="1156607"/>
          <a:ext cx="3177728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117103</xdr:colOff>
      <xdr:row>24</xdr:row>
      <xdr:rowOff>128961</xdr:rowOff>
    </xdr:from>
    <xdr:to>
      <xdr:col>10</xdr:col>
      <xdr:colOff>297487</xdr:colOff>
      <xdr:row>25</xdr:row>
      <xdr:rowOff>90009</xdr:rowOff>
    </xdr:to>
    <xdr:sp macro="" textlink="">
      <xdr:nvSpPr>
        <xdr:cNvPr id="557" name="Дуга 556"/>
        <xdr:cNvSpPr/>
      </xdr:nvSpPr>
      <xdr:spPr>
        <a:xfrm rot="10800000">
          <a:off x="10001720" y="1956206"/>
          <a:ext cx="180384" cy="184594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131653</xdr:colOff>
      <xdr:row>24</xdr:row>
      <xdr:rowOff>130542</xdr:rowOff>
    </xdr:from>
    <xdr:to>
      <xdr:col>9</xdr:col>
      <xdr:colOff>312333</xdr:colOff>
      <xdr:row>25</xdr:row>
      <xdr:rowOff>91513</xdr:rowOff>
    </xdr:to>
    <xdr:sp macro="" textlink="">
      <xdr:nvSpPr>
        <xdr:cNvPr id="558" name="Овал 557"/>
        <xdr:cNvSpPr/>
      </xdr:nvSpPr>
      <xdr:spPr>
        <a:xfrm rot="10800000">
          <a:off x="9297036" y="1957787"/>
          <a:ext cx="180680" cy="184517"/>
        </a:xfrm>
        <a:prstGeom prst="ellipse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312333</xdr:colOff>
      <xdr:row>22</xdr:row>
      <xdr:rowOff>2421</xdr:rowOff>
    </xdr:from>
    <xdr:to>
      <xdr:col>9</xdr:col>
      <xdr:colOff>568986</xdr:colOff>
      <xdr:row>25</xdr:row>
      <xdr:rowOff>1515</xdr:rowOff>
    </xdr:to>
    <xdr:cxnSp macro="">
      <xdr:nvCxnSpPr>
        <xdr:cNvPr id="561" name="Прямая соединительная линия 560"/>
        <xdr:cNvCxnSpPr>
          <a:endCxn id="558" idx="2"/>
        </xdr:cNvCxnSpPr>
      </xdr:nvCxnSpPr>
      <xdr:spPr>
        <a:xfrm rot="10800000" flipV="1">
          <a:off x="9477716" y="1382574"/>
          <a:ext cx="256653" cy="66973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131653</xdr:colOff>
      <xdr:row>20</xdr:row>
      <xdr:rowOff>211456</xdr:rowOff>
    </xdr:from>
    <xdr:to>
      <xdr:col>9</xdr:col>
      <xdr:colOff>479684</xdr:colOff>
      <xdr:row>25</xdr:row>
      <xdr:rowOff>1515</xdr:rowOff>
    </xdr:to>
    <xdr:cxnSp macro="">
      <xdr:nvCxnSpPr>
        <xdr:cNvPr id="562" name="Прямая соединительная линия 561"/>
        <xdr:cNvCxnSpPr>
          <a:stCxn id="563" idx="0"/>
          <a:endCxn id="558" idx="6"/>
        </xdr:cNvCxnSpPr>
      </xdr:nvCxnSpPr>
      <xdr:spPr>
        <a:xfrm rot="10800000" flipV="1">
          <a:off x="9297036" y="1144517"/>
          <a:ext cx="348031" cy="907789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479666</xdr:colOff>
      <xdr:row>20</xdr:row>
      <xdr:rowOff>123254</xdr:rowOff>
    </xdr:from>
    <xdr:to>
      <xdr:col>9</xdr:col>
      <xdr:colOff>658745</xdr:colOff>
      <xdr:row>21</xdr:row>
      <xdr:rowOff>84225</xdr:rowOff>
    </xdr:to>
    <xdr:sp macro="" textlink="">
      <xdr:nvSpPr>
        <xdr:cNvPr id="563" name="Дуга 562"/>
        <xdr:cNvSpPr/>
      </xdr:nvSpPr>
      <xdr:spPr>
        <a:xfrm>
          <a:off x="9645049" y="1056315"/>
          <a:ext cx="179079" cy="184517"/>
        </a:xfrm>
        <a:prstGeom prst="arc">
          <a:avLst>
            <a:gd name="adj1" fmla="val 10868681"/>
            <a:gd name="adj2" fmla="val 21596516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479684</xdr:colOff>
      <xdr:row>20</xdr:row>
      <xdr:rowOff>211456</xdr:rowOff>
    </xdr:from>
    <xdr:to>
      <xdr:col>10</xdr:col>
      <xdr:colOff>116656</xdr:colOff>
      <xdr:row>25</xdr:row>
      <xdr:rowOff>98</xdr:rowOff>
    </xdr:to>
    <xdr:cxnSp macro="">
      <xdr:nvCxnSpPr>
        <xdr:cNvPr id="564" name="Прямая соединительная линия 563"/>
        <xdr:cNvCxnSpPr>
          <a:stCxn id="563" idx="0"/>
          <a:endCxn id="557" idx="2"/>
        </xdr:cNvCxnSpPr>
      </xdr:nvCxnSpPr>
      <xdr:spPr>
        <a:xfrm rot="10800000" flipH="1" flipV="1">
          <a:off x="9645067" y="1144517"/>
          <a:ext cx="356206" cy="90637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658746</xdr:colOff>
      <xdr:row>20</xdr:row>
      <xdr:rowOff>213161</xdr:rowOff>
    </xdr:from>
    <xdr:to>
      <xdr:col>10</xdr:col>
      <xdr:colOff>297319</xdr:colOff>
      <xdr:row>25</xdr:row>
      <xdr:rowOff>1803</xdr:rowOff>
    </xdr:to>
    <xdr:cxnSp macro="">
      <xdr:nvCxnSpPr>
        <xdr:cNvPr id="565" name="Прямая соединительная линия 564"/>
        <xdr:cNvCxnSpPr>
          <a:stCxn id="563" idx="2"/>
          <a:endCxn id="557" idx="0"/>
        </xdr:cNvCxnSpPr>
      </xdr:nvCxnSpPr>
      <xdr:spPr>
        <a:xfrm rot="10800000" flipH="1" flipV="1">
          <a:off x="9824129" y="1146222"/>
          <a:ext cx="357807" cy="906372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152669</xdr:colOff>
      <xdr:row>20</xdr:row>
      <xdr:rowOff>208939</xdr:rowOff>
    </xdr:from>
    <xdr:to>
      <xdr:col>10</xdr:col>
      <xdr:colOff>202989</xdr:colOff>
      <xdr:row>23</xdr:row>
      <xdr:rowOff>71246</xdr:rowOff>
    </xdr:to>
    <xdr:cxnSp macro="">
      <xdr:nvCxnSpPr>
        <xdr:cNvPr id="566" name="Прямая соединительная линия 565"/>
        <xdr:cNvCxnSpPr/>
      </xdr:nvCxnSpPr>
      <xdr:spPr>
        <a:xfrm rot="10800000" flipV="1">
          <a:off x="10037286" y="1142000"/>
          <a:ext cx="50320" cy="532945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178594</xdr:colOff>
      <xdr:row>24</xdr:row>
      <xdr:rowOff>219325</xdr:rowOff>
    </xdr:from>
    <xdr:to>
      <xdr:col>10</xdr:col>
      <xdr:colOff>441785</xdr:colOff>
      <xdr:row>24</xdr:row>
      <xdr:rowOff>219325</xdr:rowOff>
    </xdr:to>
    <xdr:cxnSp macro="">
      <xdr:nvCxnSpPr>
        <xdr:cNvPr id="569" name="Прямая соединительная линия 568"/>
        <xdr:cNvCxnSpPr/>
      </xdr:nvCxnSpPr>
      <xdr:spPr>
        <a:xfrm>
          <a:off x="7186273" y="2046570"/>
          <a:ext cx="3140129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352441</xdr:colOff>
      <xdr:row>19</xdr:row>
      <xdr:rowOff>171152</xdr:rowOff>
    </xdr:from>
    <xdr:to>
      <xdr:col>7</xdr:col>
      <xdr:colOff>352441</xdr:colOff>
      <xdr:row>21</xdr:row>
      <xdr:rowOff>161925</xdr:rowOff>
    </xdr:to>
    <xdr:cxnSp macro="">
      <xdr:nvCxnSpPr>
        <xdr:cNvPr id="571" name="Прямая соединительная линия 570"/>
        <xdr:cNvCxnSpPr/>
      </xdr:nvCxnSpPr>
      <xdr:spPr>
        <a:xfrm>
          <a:off x="8079354" y="880667"/>
          <a:ext cx="0" cy="437865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218516</xdr:colOff>
      <xdr:row>24</xdr:row>
      <xdr:rowOff>75639</xdr:rowOff>
    </xdr:from>
    <xdr:to>
      <xdr:col>9</xdr:col>
      <xdr:colOff>218516</xdr:colOff>
      <xdr:row>25</xdr:row>
      <xdr:rowOff>216958</xdr:rowOff>
    </xdr:to>
    <xdr:cxnSp macro="">
      <xdr:nvCxnSpPr>
        <xdr:cNvPr id="572" name="Прямая соединительная линия 571"/>
        <xdr:cNvCxnSpPr/>
      </xdr:nvCxnSpPr>
      <xdr:spPr>
        <a:xfrm>
          <a:off x="9383899" y="1902884"/>
          <a:ext cx="0" cy="364865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210116</xdr:colOff>
      <xdr:row>24</xdr:row>
      <xdr:rowOff>168088</xdr:rowOff>
    </xdr:from>
    <xdr:to>
      <xdr:col>10</xdr:col>
      <xdr:colOff>210116</xdr:colOff>
      <xdr:row>25</xdr:row>
      <xdr:rowOff>165285</xdr:rowOff>
    </xdr:to>
    <xdr:cxnSp macro="">
      <xdr:nvCxnSpPr>
        <xdr:cNvPr id="573" name="Прямая соединительная линия 572"/>
        <xdr:cNvCxnSpPr/>
      </xdr:nvCxnSpPr>
      <xdr:spPr>
        <a:xfrm>
          <a:off x="10094733" y="1995333"/>
          <a:ext cx="0" cy="220743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568700</xdr:colOff>
      <xdr:row>20</xdr:row>
      <xdr:rowOff>72841</xdr:rowOff>
    </xdr:from>
    <xdr:to>
      <xdr:col>9</xdr:col>
      <xdr:colOff>568700</xdr:colOff>
      <xdr:row>21</xdr:row>
      <xdr:rowOff>39220</xdr:rowOff>
    </xdr:to>
    <xdr:cxnSp macro="">
      <xdr:nvCxnSpPr>
        <xdr:cNvPr id="574" name="Прямая соединительная линия 573"/>
        <xdr:cNvCxnSpPr/>
      </xdr:nvCxnSpPr>
      <xdr:spPr>
        <a:xfrm>
          <a:off x="9734083" y="1005902"/>
          <a:ext cx="0" cy="189925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177271</xdr:colOff>
      <xdr:row>24</xdr:row>
      <xdr:rowOff>107825</xdr:rowOff>
    </xdr:from>
    <xdr:to>
      <xdr:col>9</xdr:col>
      <xdr:colOff>248706</xdr:colOff>
      <xdr:row>25</xdr:row>
      <xdr:rowOff>84667</xdr:rowOff>
    </xdr:to>
    <xdr:cxnSp macro="">
      <xdr:nvCxnSpPr>
        <xdr:cNvPr id="575" name="Прямая соединительная линия 574"/>
        <xdr:cNvCxnSpPr/>
      </xdr:nvCxnSpPr>
      <xdr:spPr>
        <a:xfrm>
          <a:off x="9342654" y="1935070"/>
          <a:ext cx="71435" cy="2003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251355</xdr:colOff>
      <xdr:row>25</xdr:row>
      <xdr:rowOff>89956</xdr:rowOff>
    </xdr:from>
    <xdr:to>
      <xdr:col>9</xdr:col>
      <xdr:colOff>314466</xdr:colOff>
      <xdr:row>26</xdr:row>
      <xdr:rowOff>42333</xdr:rowOff>
    </xdr:to>
    <xdr:cxnSp macro="">
      <xdr:nvCxnSpPr>
        <xdr:cNvPr id="576" name="Прямая со стрелкой 575"/>
        <xdr:cNvCxnSpPr/>
      </xdr:nvCxnSpPr>
      <xdr:spPr>
        <a:xfrm flipH="1" flipV="1">
          <a:off x="9416738" y="2140747"/>
          <a:ext cx="63111" cy="17592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523447</xdr:colOff>
      <xdr:row>19</xdr:row>
      <xdr:rowOff>216958</xdr:rowOff>
    </xdr:from>
    <xdr:to>
      <xdr:col>9</xdr:col>
      <xdr:colOff>182563</xdr:colOff>
      <xdr:row>24</xdr:row>
      <xdr:rowOff>128441</xdr:rowOff>
    </xdr:to>
    <xdr:cxnSp macro="">
      <xdr:nvCxnSpPr>
        <xdr:cNvPr id="577" name="Прямая со стрелкой 576"/>
        <xdr:cNvCxnSpPr/>
      </xdr:nvCxnSpPr>
      <xdr:spPr>
        <a:xfrm>
          <a:off x="8969595" y="926473"/>
          <a:ext cx="378351" cy="10292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222482</xdr:colOff>
      <xdr:row>10</xdr:row>
      <xdr:rowOff>219002</xdr:rowOff>
    </xdr:from>
    <xdr:to>
      <xdr:col>6</xdr:col>
      <xdr:colOff>276225</xdr:colOff>
      <xdr:row>10</xdr:row>
      <xdr:rowOff>219002</xdr:rowOff>
    </xdr:to>
    <xdr:cxnSp macro="">
      <xdr:nvCxnSpPr>
        <xdr:cNvPr id="584" name="Прямая соединительная линия 583"/>
        <xdr:cNvCxnSpPr/>
      </xdr:nvCxnSpPr>
      <xdr:spPr>
        <a:xfrm>
          <a:off x="6499457" y="2457377"/>
          <a:ext cx="5374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322402</xdr:colOff>
      <xdr:row>23</xdr:row>
      <xdr:rowOff>87684</xdr:rowOff>
    </xdr:from>
    <xdr:to>
      <xdr:col>6</xdr:col>
      <xdr:colOff>365729</xdr:colOff>
      <xdr:row>25</xdr:row>
      <xdr:rowOff>1209</xdr:rowOff>
    </xdr:to>
    <xdr:cxnSp macro="">
      <xdr:nvCxnSpPr>
        <xdr:cNvPr id="593" name="Прямая соединительная линия 592"/>
        <xdr:cNvCxnSpPr>
          <a:stCxn id="542" idx="0"/>
          <a:endCxn id="543" idx="2"/>
        </xdr:cNvCxnSpPr>
      </xdr:nvCxnSpPr>
      <xdr:spPr>
        <a:xfrm flipH="1" flipV="1">
          <a:off x="6600559" y="5173478"/>
          <a:ext cx="43327" cy="351536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325494</xdr:colOff>
      <xdr:row>23</xdr:row>
      <xdr:rowOff>83985</xdr:rowOff>
    </xdr:from>
    <xdr:to>
      <xdr:col>6</xdr:col>
      <xdr:colOff>325494</xdr:colOff>
      <xdr:row>27</xdr:row>
      <xdr:rowOff>61913</xdr:rowOff>
    </xdr:to>
    <xdr:cxnSp macro="">
      <xdr:nvCxnSpPr>
        <xdr:cNvPr id="548" name="Прямая соединительная линия 547"/>
        <xdr:cNvCxnSpPr/>
      </xdr:nvCxnSpPr>
      <xdr:spPr>
        <a:xfrm>
          <a:off x="6602469" y="5170335"/>
          <a:ext cx="0" cy="8542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366724</xdr:colOff>
      <xdr:row>5</xdr:row>
      <xdr:rowOff>76185</xdr:rowOff>
    </xdr:from>
    <xdr:to>
      <xdr:col>6</xdr:col>
      <xdr:colOff>366724</xdr:colOff>
      <xdr:row>9</xdr:row>
      <xdr:rowOff>0</xdr:rowOff>
    </xdr:to>
    <xdr:cxnSp macro="">
      <xdr:nvCxnSpPr>
        <xdr:cNvPr id="624" name="Прямая соединительная линия 623"/>
        <xdr:cNvCxnSpPr/>
      </xdr:nvCxnSpPr>
      <xdr:spPr>
        <a:xfrm>
          <a:off x="6643699" y="1219185"/>
          <a:ext cx="0" cy="8001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266700</xdr:colOff>
      <xdr:row>27</xdr:row>
      <xdr:rowOff>0</xdr:rowOff>
    </xdr:from>
    <xdr:to>
      <xdr:col>6</xdr:col>
      <xdr:colOff>323850</xdr:colOff>
      <xdr:row>27</xdr:row>
      <xdr:rowOff>0</xdr:rowOff>
    </xdr:to>
    <xdr:cxnSp macro="">
      <xdr:nvCxnSpPr>
        <xdr:cNvPr id="611" name="Прямая соединительная линия 610"/>
        <xdr:cNvCxnSpPr/>
      </xdr:nvCxnSpPr>
      <xdr:spPr>
        <a:xfrm>
          <a:off x="6543675" y="5962650"/>
          <a:ext cx="57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297032</xdr:colOff>
      <xdr:row>20</xdr:row>
      <xdr:rowOff>137868</xdr:rowOff>
    </xdr:from>
    <xdr:to>
      <xdr:col>10</xdr:col>
      <xdr:colOff>299586</xdr:colOff>
      <xdr:row>25</xdr:row>
      <xdr:rowOff>10391</xdr:rowOff>
    </xdr:to>
    <xdr:cxnSp macro="">
      <xdr:nvCxnSpPr>
        <xdr:cNvPr id="651" name="Прямая соединительная линия 650"/>
        <xdr:cNvCxnSpPr/>
      </xdr:nvCxnSpPr>
      <xdr:spPr>
        <a:xfrm rot="10800000" flipH="1" flipV="1">
          <a:off x="9433512" y="4571380"/>
          <a:ext cx="2554" cy="969151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203657</xdr:colOff>
      <xdr:row>20</xdr:row>
      <xdr:rowOff>137867</xdr:rowOff>
    </xdr:from>
    <xdr:to>
      <xdr:col>10</xdr:col>
      <xdr:colOff>384337</xdr:colOff>
      <xdr:row>21</xdr:row>
      <xdr:rowOff>98839</xdr:rowOff>
    </xdr:to>
    <xdr:sp macro="" textlink="">
      <xdr:nvSpPr>
        <xdr:cNvPr id="652" name="Дуга 651"/>
        <xdr:cNvSpPr/>
      </xdr:nvSpPr>
      <xdr:spPr>
        <a:xfrm>
          <a:off x="9340137" y="4571379"/>
          <a:ext cx="180680" cy="180297"/>
        </a:xfrm>
        <a:prstGeom prst="arc">
          <a:avLst>
            <a:gd name="adj1" fmla="val 10868681"/>
            <a:gd name="adj2" fmla="val 16183150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246815</xdr:colOff>
      <xdr:row>22</xdr:row>
      <xdr:rowOff>55874</xdr:rowOff>
    </xdr:from>
    <xdr:to>
      <xdr:col>10</xdr:col>
      <xdr:colOff>428595</xdr:colOff>
      <xdr:row>23</xdr:row>
      <xdr:rowOff>15753</xdr:rowOff>
    </xdr:to>
    <xdr:sp macro="" textlink="">
      <xdr:nvSpPr>
        <xdr:cNvPr id="653" name="Дуга 652"/>
        <xdr:cNvSpPr/>
      </xdr:nvSpPr>
      <xdr:spPr>
        <a:xfrm rot="16200000">
          <a:off x="9384583" y="4926749"/>
          <a:ext cx="179204" cy="181780"/>
        </a:xfrm>
        <a:prstGeom prst="arc">
          <a:avLst>
            <a:gd name="adj1" fmla="val 12136915"/>
            <a:gd name="adj2" fmla="val 16417192"/>
          </a:avLst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203675</xdr:colOff>
      <xdr:row>21</xdr:row>
      <xdr:rowOff>6886</xdr:rowOff>
    </xdr:from>
    <xdr:to>
      <xdr:col>10</xdr:col>
      <xdr:colOff>247002</xdr:colOff>
      <xdr:row>22</xdr:row>
      <xdr:rowOff>139738</xdr:rowOff>
    </xdr:to>
    <xdr:cxnSp macro="">
      <xdr:nvCxnSpPr>
        <xdr:cNvPr id="656" name="Прямая соединительная линия 655"/>
        <xdr:cNvCxnSpPr>
          <a:stCxn id="653" idx="2"/>
          <a:endCxn id="652" idx="0"/>
        </xdr:cNvCxnSpPr>
      </xdr:nvCxnSpPr>
      <xdr:spPr>
        <a:xfrm flipH="1" flipV="1">
          <a:off x="9340155" y="4659723"/>
          <a:ext cx="43327" cy="35217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7</xdr:row>
      <xdr:rowOff>0</xdr:rowOff>
    </xdr:from>
    <xdr:to>
      <xdr:col>10</xdr:col>
      <xdr:colOff>449972</xdr:colOff>
      <xdr:row>7</xdr:row>
      <xdr:rowOff>0</xdr:rowOff>
    </xdr:to>
    <xdr:cxnSp macro="">
      <xdr:nvCxnSpPr>
        <xdr:cNvPr id="139" name="Прямая соединительная линия 138"/>
        <xdr:cNvCxnSpPr/>
      </xdr:nvCxnSpPr>
      <xdr:spPr>
        <a:xfrm>
          <a:off x="7988300" y="1600200"/>
          <a:ext cx="1618372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23</xdr:row>
      <xdr:rowOff>0</xdr:rowOff>
    </xdr:from>
    <xdr:to>
      <xdr:col>10</xdr:col>
      <xdr:colOff>386472</xdr:colOff>
      <xdr:row>23</xdr:row>
      <xdr:rowOff>0</xdr:rowOff>
    </xdr:to>
    <xdr:cxnSp macro="">
      <xdr:nvCxnSpPr>
        <xdr:cNvPr id="147" name="Прямая соединительная линия 146"/>
        <xdr:cNvCxnSpPr/>
      </xdr:nvCxnSpPr>
      <xdr:spPr>
        <a:xfrm>
          <a:off x="7988300" y="5156200"/>
          <a:ext cx="1554872" cy="0"/>
        </a:xfrm>
        <a:prstGeom prst="line">
          <a:avLst/>
        </a:prstGeom>
        <a:ln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</xdr:row>
          <xdr:rowOff>0</xdr:rowOff>
        </xdr:from>
        <xdr:to>
          <xdr:col>3</xdr:col>
          <xdr:colOff>1104900</xdr:colOff>
          <xdr:row>2</xdr:row>
          <xdr:rowOff>200025</xdr:rowOff>
        </xdr:to>
        <xdr:sp macro="" textlink="">
          <xdr:nvSpPr>
            <xdr:cNvPr id="6150" name="Drop Down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M41"/>
  <sheetViews>
    <sheetView showGridLines="0" tabSelected="1" zoomScaleNormal="100" workbookViewId="0">
      <selection sqref="A1:E1"/>
    </sheetView>
  </sheetViews>
  <sheetFormatPr defaultRowHeight="12.75" x14ac:dyDescent="0.2"/>
  <cols>
    <col min="1" max="1" width="3.28515625" style="3" bestFit="1" customWidth="1"/>
    <col min="2" max="2" width="58.5703125" style="3" customWidth="1"/>
    <col min="3" max="3" width="8.28515625" style="3" bestFit="1" customWidth="1"/>
    <col min="4" max="4" width="16.7109375" style="52" bestFit="1" customWidth="1"/>
    <col min="5" max="5" width="6.7109375" style="3" bestFit="1" customWidth="1"/>
    <col min="6" max="6" width="2.85546875" style="3" customWidth="1"/>
    <col min="7" max="11" width="10.7109375" style="3" customWidth="1"/>
    <col min="12" max="12" width="2.85546875" style="3" customWidth="1"/>
    <col min="13" max="13" width="78.85546875" style="6" customWidth="1"/>
    <col min="14" max="238" width="9.140625" style="3"/>
    <col min="239" max="239" width="3" style="3" bestFit="1" customWidth="1"/>
    <col min="240" max="240" width="10.5703125" style="3" bestFit="1" customWidth="1"/>
    <col min="241" max="241" width="7.5703125" style="3" bestFit="1" customWidth="1"/>
    <col min="242" max="242" width="6.140625" style="3" bestFit="1" customWidth="1"/>
    <col min="243" max="243" width="61.85546875" style="3" customWidth="1"/>
    <col min="244" max="244" width="2" style="3" customWidth="1"/>
    <col min="245" max="494" width="9.140625" style="3"/>
    <col min="495" max="495" width="3" style="3" bestFit="1" customWidth="1"/>
    <col min="496" max="496" width="10.5703125" style="3" bestFit="1" customWidth="1"/>
    <col min="497" max="497" width="7.5703125" style="3" bestFit="1" customWidth="1"/>
    <col min="498" max="498" width="6.140625" style="3" bestFit="1" customWidth="1"/>
    <col min="499" max="499" width="61.85546875" style="3" customWidth="1"/>
    <col min="500" max="500" width="2" style="3" customWidth="1"/>
    <col min="501" max="750" width="9.140625" style="3"/>
    <col min="751" max="751" width="3" style="3" bestFit="1" customWidth="1"/>
    <col min="752" max="752" width="10.5703125" style="3" bestFit="1" customWidth="1"/>
    <col min="753" max="753" width="7.5703125" style="3" bestFit="1" customWidth="1"/>
    <col min="754" max="754" width="6.140625" style="3" bestFit="1" customWidth="1"/>
    <col min="755" max="755" width="61.85546875" style="3" customWidth="1"/>
    <col min="756" max="756" width="2" style="3" customWidth="1"/>
    <col min="757" max="1006" width="9.140625" style="3"/>
    <col min="1007" max="1007" width="3" style="3" bestFit="1" customWidth="1"/>
    <col min="1008" max="1008" width="10.5703125" style="3" bestFit="1" customWidth="1"/>
    <col min="1009" max="1009" width="7.5703125" style="3" bestFit="1" customWidth="1"/>
    <col min="1010" max="1010" width="6.140625" style="3" bestFit="1" customWidth="1"/>
    <col min="1011" max="1011" width="61.85546875" style="3" customWidth="1"/>
    <col min="1012" max="1012" width="2" style="3" customWidth="1"/>
    <col min="1013" max="1262" width="9.140625" style="3"/>
    <col min="1263" max="1263" width="3" style="3" bestFit="1" customWidth="1"/>
    <col min="1264" max="1264" width="10.5703125" style="3" bestFit="1" customWidth="1"/>
    <col min="1265" max="1265" width="7.5703125" style="3" bestFit="1" customWidth="1"/>
    <col min="1266" max="1266" width="6.140625" style="3" bestFit="1" customWidth="1"/>
    <col min="1267" max="1267" width="61.85546875" style="3" customWidth="1"/>
    <col min="1268" max="1268" width="2" style="3" customWidth="1"/>
    <col min="1269" max="1518" width="9.140625" style="3"/>
    <col min="1519" max="1519" width="3" style="3" bestFit="1" customWidth="1"/>
    <col min="1520" max="1520" width="10.5703125" style="3" bestFit="1" customWidth="1"/>
    <col min="1521" max="1521" width="7.5703125" style="3" bestFit="1" customWidth="1"/>
    <col min="1522" max="1522" width="6.140625" style="3" bestFit="1" customWidth="1"/>
    <col min="1523" max="1523" width="61.85546875" style="3" customWidth="1"/>
    <col min="1524" max="1524" width="2" style="3" customWidth="1"/>
    <col min="1525" max="1774" width="9.140625" style="3"/>
    <col min="1775" max="1775" width="3" style="3" bestFit="1" customWidth="1"/>
    <col min="1776" max="1776" width="10.5703125" style="3" bestFit="1" customWidth="1"/>
    <col min="1777" max="1777" width="7.5703125" style="3" bestFit="1" customWidth="1"/>
    <col min="1778" max="1778" width="6.140625" style="3" bestFit="1" customWidth="1"/>
    <col min="1779" max="1779" width="61.85546875" style="3" customWidth="1"/>
    <col min="1780" max="1780" width="2" style="3" customWidth="1"/>
    <col min="1781" max="2030" width="9.140625" style="3"/>
    <col min="2031" max="2031" width="3" style="3" bestFit="1" customWidth="1"/>
    <col min="2032" max="2032" width="10.5703125" style="3" bestFit="1" customWidth="1"/>
    <col min="2033" max="2033" width="7.5703125" style="3" bestFit="1" customWidth="1"/>
    <col min="2034" max="2034" width="6.140625" style="3" bestFit="1" customWidth="1"/>
    <col min="2035" max="2035" width="61.85546875" style="3" customWidth="1"/>
    <col min="2036" max="2036" width="2" style="3" customWidth="1"/>
    <col min="2037" max="2286" width="9.140625" style="3"/>
    <col min="2287" max="2287" width="3" style="3" bestFit="1" customWidth="1"/>
    <col min="2288" max="2288" width="10.5703125" style="3" bestFit="1" customWidth="1"/>
    <col min="2289" max="2289" width="7.5703125" style="3" bestFit="1" customWidth="1"/>
    <col min="2290" max="2290" width="6.140625" style="3" bestFit="1" customWidth="1"/>
    <col min="2291" max="2291" width="61.85546875" style="3" customWidth="1"/>
    <col min="2292" max="2292" width="2" style="3" customWidth="1"/>
    <col min="2293" max="2542" width="9.140625" style="3"/>
    <col min="2543" max="2543" width="3" style="3" bestFit="1" customWidth="1"/>
    <col min="2544" max="2544" width="10.5703125" style="3" bestFit="1" customWidth="1"/>
    <col min="2545" max="2545" width="7.5703125" style="3" bestFit="1" customWidth="1"/>
    <col min="2546" max="2546" width="6.140625" style="3" bestFit="1" customWidth="1"/>
    <col min="2547" max="2547" width="61.85546875" style="3" customWidth="1"/>
    <col min="2548" max="2548" width="2" style="3" customWidth="1"/>
    <col min="2549" max="2798" width="9.140625" style="3"/>
    <col min="2799" max="2799" width="3" style="3" bestFit="1" customWidth="1"/>
    <col min="2800" max="2800" width="10.5703125" style="3" bestFit="1" customWidth="1"/>
    <col min="2801" max="2801" width="7.5703125" style="3" bestFit="1" customWidth="1"/>
    <col min="2802" max="2802" width="6.140625" style="3" bestFit="1" customWidth="1"/>
    <col min="2803" max="2803" width="61.85546875" style="3" customWidth="1"/>
    <col min="2804" max="2804" width="2" style="3" customWidth="1"/>
    <col min="2805" max="3054" width="9.140625" style="3"/>
    <col min="3055" max="3055" width="3" style="3" bestFit="1" customWidth="1"/>
    <col min="3056" max="3056" width="10.5703125" style="3" bestFit="1" customWidth="1"/>
    <col min="3057" max="3057" width="7.5703125" style="3" bestFit="1" customWidth="1"/>
    <col min="3058" max="3058" width="6.140625" style="3" bestFit="1" customWidth="1"/>
    <col min="3059" max="3059" width="61.85546875" style="3" customWidth="1"/>
    <col min="3060" max="3060" width="2" style="3" customWidth="1"/>
    <col min="3061" max="3310" width="9.140625" style="3"/>
    <col min="3311" max="3311" width="3" style="3" bestFit="1" customWidth="1"/>
    <col min="3312" max="3312" width="10.5703125" style="3" bestFit="1" customWidth="1"/>
    <col min="3313" max="3313" width="7.5703125" style="3" bestFit="1" customWidth="1"/>
    <col min="3314" max="3314" width="6.140625" style="3" bestFit="1" customWidth="1"/>
    <col min="3315" max="3315" width="61.85546875" style="3" customWidth="1"/>
    <col min="3316" max="3316" width="2" style="3" customWidth="1"/>
    <col min="3317" max="3566" width="9.140625" style="3"/>
    <col min="3567" max="3567" width="3" style="3" bestFit="1" customWidth="1"/>
    <col min="3568" max="3568" width="10.5703125" style="3" bestFit="1" customWidth="1"/>
    <col min="3569" max="3569" width="7.5703125" style="3" bestFit="1" customWidth="1"/>
    <col min="3570" max="3570" width="6.140625" style="3" bestFit="1" customWidth="1"/>
    <col min="3571" max="3571" width="61.85546875" style="3" customWidth="1"/>
    <col min="3572" max="3572" width="2" style="3" customWidth="1"/>
    <col min="3573" max="3822" width="9.140625" style="3"/>
    <col min="3823" max="3823" width="3" style="3" bestFit="1" customWidth="1"/>
    <col min="3824" max="3824" width="10.5703125" style="3" bestFit="1" customWidth="1"/>
    <col min="3825" max="3825" width="7.5703125" style="3" bestFit="1" customWidth="1"/>
    <col min="3826" max="3826" width="6.140625" style="3" bestFit="1" customWidth="1"/>
    <col min="3827" max="3827" width="61.85546875" style="3" customWidth="1"/>
    <col min="3828" max="3828" width="2" style="3" customWidth="1"/>
    <col min="3829" max="4078" width="9.140625" style="3"/>
    <col min="4079" max="4079" width="3" style="3" bestFit="1" customWidth="1"/>
    <col min="4080" max="4080" width="10.5703125" style="3" bestFit="1" customWidth="1"/>
    <col min="4081" max="4081" width="7.5703125" style="3" bestFit="1" customWidth="1"/>
    <col min="4082" max="4082" width="6.140625" style="3" bestFit="1" customWidth="1"/>
    <col min="4083" max="4083" width="61.85546875" style="3" customWidth="1"/>
    <col min="4084" max="4084" width="2" style="3" customWidth="1"/>
    <col min="4085" max="4334" width="9.140625" style="3"/>
    <col min="4335" max="4335" width="3" style="3" bestFit="1" customWidth="1"/>
    <col min="4336" max="4336" width="10.5703125" style="3" bestFit="1" customWidth="1"/>
    <col min="4337" max="4337" width="7.5703125" style="3" bestFit="1" customWidth="1"/>
    <col min="4338" max="4338" width="6.140625" style="3" bestFit="1" customWidth="1"/>
    <col min="4339" max="4339" width="61.85546875" style="3" customWidth="1"/>
    <col min="4340" max="4340" width="2" style="3" customWidth="1"/>
    <col min="4341" max="4590" width="9.140625" style="3"/>
    <col min="4591" max="4591" width="3" style="3" bestFit="1" customWidth="1"/>
    <col min="4592" max="4592" width="10.5703125" style="3" bestFit="1" customWidth="1"/>
    <col min="4593" max="4593" width="7.5703125" style="3" bestFit="1" customWidth="1"/>
    <col min="4594" max="4594" width="6.140625" style="3" bestFit="1" customWidth="1"/>
    <col min="4595" max="4595" width="61.85546875" style="3" customWidth="1"/>
    <col min="4596" max="4596" width="2" style="3" customWidth="1"/>
    <col min="4597" max="4846" width="9.140625" style="3"/>
    <col min="4847" max="4847" width="3" style="3" bestFit="1" customWidth="1"/>
    <col min="4848" max="4848" width="10.5703125" style="3" bestFit="1" customWidth="1"/>
    <col min="4849" max="4849" width="7.5703125" style="3" bestFit="1" customWidth="1"/>
    <col min="4850" max="4850" width="6.140625" style="3" bestFit="1" customWidth="1"/>
    <col min="4851" max="4851" width="61.85546875" style="3" customWidth="1"/>
    <col min="4852" max="4852" width="2" style="3" customWidth="1"/>
    <col min="4853" max="5102" width="9.140625" style="3"/>
    <col min="5103" max="5103" width="3" style="3" bestFit="1" customWidth="1"/>
    <col min="5104" max="5104" width="10.5703125" style="3" bestFit="1" customWidth="1"/>
    <col min="5105" max="5105" width="7.5703125" style="3" bestFit="1" customWidth="1"/>
    <col min="5106" max="5106" width="6.140625" style="3" bestFit="1" customWidth="1"/>
    <col min="5107" max="5107" width="61.85546875" style="3" customWidth="1"/>
    <col min="5108" max="5108" width="2" style="3" customWidth="1"/>
    <col min="5109" max="5358" width="9.140625" style="3"/>
    <col min="5359" max="5359" width="3" style="3" bestFit="1" customWidth="1"/>
    <col min="5360" max="5360" width="10.5703125" style="3" bestFit="1" customWidth="1"/>
    <col min="5361" max="5361" width="7.5703125" style="3" bestFit="1" customWidth="1"/>
    <col min="5362" max="5362" width="6.140625" style="3" bestFit="1" customWidth="1"/>
    <col min="5363" max="5363" width="61.85546875" style="3" customWidth="1"/>
    <col min="5364" max="5364" width="2" style="3" customWidth="1"/>
    <col min="5365" max="5614" width="9.140625" style="3"/>
    <col min="5615" max="5615" width="3" style="3" bestFit="1" customWidth="1"/>
    <col min="5616" max="5616" width="10.5703125" style="3" bestFit="1" customWidth="1"/>
    <col min="5617" max="5617" width="7.5703125" style="3" bestFit="1" customWidth="1"/>
    <col min="5618" max="5618" width="6.140625" style="3" bestFit="1" customWidth="1"/>
    <col min="5619" max="5619" width="61.85546875" style="3" customWidth="1"/>
    <col min="5620" max="5620" width="2" style="3" customWidth="1"/>
    <col min="5621" max="5870" width="9.140625" style="3"/>
    <col min="5871" max="5871" width="3" style="3" bestFit="1" customWidth="1"/>
    <col min="5872" max="5872" width="10.5703125" style="3" bestFit="1" customWidth="1"/>
    <col min="5873" max="5873" width="7.5703125" style="3" bestFit="1" customWidth="1"/>
    <col min="5874" max="5874" width="6.140625" style="3" bestFit="1" customWidth="1"/>
    <col min="5875" max="5875" width="61.85546875" style="3" customWidth="1"/>
    <col min="5876" max="5876" width="2" style="3" customWidth="1"/>
    <col min="5877" max="6126" width="9.140625" style="3"/>
    <col min="6127" max="6127" width="3" style="3" bestFit="1" customWidth="1"/>
    <col min="6128" max="6128" width="10.5703125" style="3" bestFit="1" customWidth="1"/>
    <col min="6129" max="6129" width="7.5703125" style="3" bestFit="1" customWidth="1"/>
    <col min="6130" max="6130" width="6.140625" style="3" bestFit="1" customWidth="1"/>
    <col min="6131" max="6131" width="61.85546875" style="3" customWidth="1"/>
    <col min="6132" max="6132" width="2" style="3" customWidth="1"/>
    <col min="6133" max="6382" width="9.140625" style="3"/>
    <col min="6383" max="6383" width="3" style="3" bestFit="1" customWidth="1"/>
    <col min="6384" max="6384" width="10.5703125" style="3" bestFit="1" customWidth="1"/>
    <col min="6385" max="6385" width="7.5703125" style="3" bestFit="1" customWidth="1"/>
    <col min="6386" max="6386" width="6.140625" style="3" bestFit="1" customWidth="1"/>
    <col min="6387" max="6387" width="61.85546875" style="3" customWidth="1"/>
    <col min="6388" max="6388" width="2" style="3" customWidth="1"/>
    <col min="6389" max="6638" width="9.140625" style="3"/>
    <col min="6639" max="6639" width="3" style="3" bestFit="1" customWidth="1"/>
    <col min="6640" max="6640" width="10.5703125" style="3" bestFit="1" customWidth="1"/>
    <col min="6641" max="6641" width="7.5703125" style="3" bestFit="1" customWidth="1"/>
    <col min="6642" max="6642" width="6.140625" style="3" bestFit="1" customWidth="1"/>
    <col min="6643" max="6643" width="61.85546875" style="3" customWidth="1"/>
    <col min="6644" max="6644" width="2" style="3" customWidth="1"/>
    <col min="6645" max="6894" width="9.140625" style="3"/>
    <col min="6895" max="6895" width="3" style="3" bestFit="1" customWidth="1"/>
    <col min="6896" max="6896" width="10.5703125" style="3" bestFit="1" customWidth="1"/>
    <col min="6897" max="6897" width="7.5703125" style="3" bestFit="1" customWidth="1"/>
    <col min="6898" max="6898" width="6.140625" style="3" bestFit="1" customWidth="1"/>
    <col min="6899" max="6899" width="61.85546875" style="3" customWidth="1"/>
    <col min="6900" max="6900" width="2" style="3" customWidth="1"/>
    <col min="6901" max="7150" width="9.140625" style="3"/>
    <col min="7151" max="7151" width="3" style="3" bestFit="1" customWidth="1"/>
    <col min="7152" max="7152" width="10.5703125" style="3" bestFit="1" customWidth="1"/>
    <col min="7153" max="7153" width="7.5703125" style="3" bestFit="1" customWidth="1"/>
    <col min="7154" max="7154" width="6.140625" style="3" bestFit="1" customWidth="1"/>
    <col min="7155" max="7155" width="61.85546875" style="3" customWidth="1"/>
    <col min="7156" max="7156" width="2" style="3" customWidth="1"/>
    <col min="7157" max="7406" width="9.140625" style="3"/>
    <col min="7407" max="7407" width="3" style="3" bestFit="1" customWidth="1"/>
    <col min="7408" max="7408" width="10.5703125" style="3" bestFit="1" customWidth="1"/>
    <col min="7409" max="7409" width="7.5703125" style="3" bestFit="1" customWidth="1"/>
    <col min="7410" max="7410" width="6.140625" style="3" bestFit="1" customWidth="1"/>
    <col min="7411" max="7411" width="61.85546875" style="3" customWidth="1"/>
    <col min="7412" max="7412" width="2" style="3" customWidth="1"/>
    <col min="7413" max="7662" width="9.140625" style="3"/>
    <col min="7663" max="7663" width="3" style="3" bestFit="1" customWidth="1"/>
    <col min="7664" max="7664" width="10.5703125" style="3" bestFit="1" customWidth="1"/>
    <col min="7665" max="7665" width="7.5703125" style="3" bestFit="1" customWidth="1"/>
    <col min="7666" max="7666" width="6.140625" style="3" bestFit="1" customWidth="1"/>
    <col min="7667" max="7667" width="61.85546875" style="3" customWidth="1"/>
    <col min="7668" max="7668" width="2" style="3" customWidth="1"/>
    <col min="7669" max="7918" width="9.140625" style="3"/>
    <col min="7919" max="7919" width="3" style="3" bestFit="1" customWidth="1"/>
    <col min="7920" max="7920" width="10.5703125" style="3" bestFit="1" customWidth="1"/>
    <col min="7921" max="7921" width="7.5703125" style="3" bestFit="1" customWidth="1"/>
    <col min="7922" max="7922" width="6.140625" style="3" bestFit="1" customWidth="1"/>
    <col min="7923" max="7923" width="61.85546875" style="3" customWidth="1"/>
    <col min="7924" max="7924" width="2" style="3" customWidth="1"/>
    <col min="7925" max="8174" width="9.140625" style="3"/>
    <col min="8175" max="8175" width="3" style="3" bestFit="1" customWidth="1"/>
    <col min="8176" max="8176" width="10.5703125" style="3" bestFit="1" customWidth="1"/>
    <col min="8177" max="8177" width="7.5703125" style="3" bestFit="1" customWidth="1"/>
    <col min="8178" max="8178" width="6.140625" style="3" bestFit="1" customWidth="1"/>
    <col min="8179" max="8179" width="61.85546875" style="3" customWidth="1"/>
    <col min="8180" max="8180" width="2" style="3" customWidth="1"/>
    <col min="8181" max="8430" width="9.140625" style="3"/>
    <col min="8431" max="8431" width="3" style="3" bestFit="1" customWidth="1"/>
    <col min="8432" max="8432" width="10.5703125" style="3" bestFit="1" customWidth="1"/>
    <col min="8433" max="8433" width="7.5703125" style="3" bestFit="1" customWidth="1"/>
    <col min="8434" max="8434" width="6.140625" style="3" bestFit="1" customWidth="1"/>
    <col min="8435" max="8435" width="61.85546875" style="3" customWidth="1"/>
    <col min="8436" max="8436" width="2" style="3" customWidth="1"/>
    <col min="8437" max="8686" width="9.140625" style="3"/>
    <col min="8687" max="8687" width="3" style="3" bestFit="1" customWidth="1"/>
    <col min="8688" max="8688" width="10.5703125" style="3" bestFit="1" customWidth="1"/>
    <col min="8689" max="8689" width="7.5703125" style="3" bestFit="1" customWidth="1"/>
    <col min="8690" max="8690" width="6.140625" style="3" bestFit="1" customWidth="1"/>
    <col min="8691" max="8691" width="61.85546875" style="3" customWidth="1"/>
    <col min="8692" max="8692" width="2" style="3" customWidth="1"/>
    <col min="8693" max="8942" width="9.140625" style="3"/>
    <col min="8943" max="8943" width="3" style="3" bestFit="1" customWidth="1"/>
    <col min="8944" max="8944" width="10.5703125" style="3" bestFit="1" customWidth="1"/>
    <col min="8945" max="8945" width="7.5703125" style="3" bestFit="1" customWidth="1"/>
    <col min="8946" max="8946" width="6.140625" style="3" bestFit="1" customWidth="1"/>
    <col min="8947" max="8947" width="61.85546875" style="3" customWidth="1"/>
    <col min="8948" max="8948" width="2" style="3" customWidth="1"/>
    <col min="8949" max="9198" width="9.140625" style="3"/>
    <col min="9199" max="9199" width="3" style="3" bestFit="1" customWidth="1"/>
    <col min="9200" max="9200" width="10.5703125" style="3" bestFit="1" customWidth="1"/>
    <col min="9201" max="9201" width="7.5703125" style="3" bestFit="1" customWidth="1"/>
    <col min="9202" max="9202" width="6.140625" style="3" bestFit="1" customWidth="1"/>
    <col min="9203" max="9203" width="61.85546875" style="3" customWidth="1"/>
    <col min="9204" max="9204" width="2" style="3" customWidth="1"/>
    <col min="9205" max="9454" width="9.140625" style="3"/>
    <col min="9455" max="9455" width="3" style="3" bestFit="1" customWidth="1"/>
    <col min="9456" max="9456" width="10.5703125" style="3" bestFit="1" customWidth="1"/>
    <col min="9457" max="9457" width="7.5703125" style="3" bestFit="1" customWidth="1"/>
    <col min="9458" max="9458" width="6.140625" style="3" bestFit="1" customWidth="1"/>
    <col min="9459" max="9459" width="61.85546875" style="3" customWidth="1"/>
    <col min="9460" max="9460" width="2" style="3" customWidth="1"/>
    <col min="9461" max="9710" width="9.140625" style="3"/>
    <col min="9711" max="9711" width="3" style="3" bestFit="1" customWidth="1"/>
    <col min="9712" max="9712" width="10.5703125" style="3" bestFit="1" customWidth="1"/>
    <col min="9713" max="9713" width="7.5703125" style="3" bestFit="1" customWidth="1"/>
    <col min="9714" max="9714" width="6.140625" style="3" bestFit="1" customWidth="1"/>
    <col min="9715" max="9715" width="61.85546875" style="3" customWidth="1"/>
    <col min="9716" max="9716" width="2" style="3" customWidth="1"/>
    <col min="9717" max="9966" width="9.140625" style="3"/>
    <col min="9967" max="9967" width="3" style="3" bestFit="1" customWidth="1"/>
    <col min="9968" max="9968" width="10.5703125" style="3" bestFit="1" customWidth="1"/>
    <col min="9969" max="9969" width="7.5703125" style="3" bestFit="1" customWidth="1"/>
    <col min="9970" max="9970" width="6.140625" style="3" bestFit="1" customWidth="1"/>
    <col min="9971" max="9971" width="61.85546875" style="3" customWidth="1"/>
    <col min="9972" max="9972" width="2" style="3" customWidth="1"/>
    <col min="9973" max="10222" width="9.140625" style="3"/>
    <col min="10223" max="10223" width="3" style="3" bestFit="1" customWidth="1"/>
    <col min="10224" max="10224" width="10.5703125" style="3" bestFit="1" customWidth="1"/>
    <col min="10225" max="10225" width="7.5703125" style="3" bestFit="1" customWidth="1"/>
    <col min="10226" max="10226" width="6.140625" style="3" bestFit="1" customWidth="1"/>
    <col min="10227" max="10227" width="61.85546875" style="3" customWidth="1"/>
    <col min="10228" max="10228" width="2" style="3" customWidth="1"/>
    <col min="10229" max="10478" width="9.140625" style="3"/>
    <col min="10479" max="10479" width="3" style="3" bestFit="1" customWidth="1"/>
    <col min="10480" max="10480" width="10.5703125" style="3" bestFit="1" customWidth="1"/>
    <col min="10481" max="10481" width="7.5703125" style="3" bestFit="1" customWidth="1"/>
    <col min="10482" max="10482" width="6.140625" style="3" bestFit="1" customWidth="1"/>
    <col min="10483" max="10483" width="61.85546875" style="3" customWidth="1"/>
    <col min="10484" max="10484" width="2" style="3" customWidth="1"/>
    <col min="10485" max="10734" width="9.140625" style="3"/>
    <col min="10735" max="10735" width="3" style="3" bestFit="1" customWidth="1"/>
    <col min="10736" max="10736" width="10.5703125" style="3" bestFit="1" customWidth="1"/>
    <col min="10737" max="10737" width="7.5703125" style="3" bestFit="1" customWidth="1"/>
    <col min="10738" max="10738" width="6.140625" style="3" bestFit="1" customWidth="1"/>
    <col min="10739" max="10739" width="61.85546875" style="3" customWidth="1"/>
    <col min="10740" max="10740" width="2" style="3" customWidth="1"/>
    <col min="10741" max="10990" width="9.140625" style="3"/>
    <col min="10991" max="10991" width="3" style="3" bestFit="1" customWidth="1"/>
    <col min="10992" max="10992" width="10.5703125" style="3" bestFit="1" customWidth="1"/>
    <col min="10993" max="10993" width="7.5703125" style="3" bestFit="1" customWidth="1"/>
    <col min="10994" max="10994" width="6.140625" style="3" bestFit="1" customWidth="1"/>
    <col min="10995" max="10995" width="61.85546875" style="3" customWidth="1"/>
    <col min="10996" max="10996" width="2" style="3" customWidth="1"/>
    <col min="10997" max="11246" width="9.140625" style="3"/>
    <col min="11247" max="11247" width="3" style="3" bestFit="1" customWidth="1"/>
    <col min="11248" max="11248" width="10.5703125" style="3" bestFit="1" customWidth="1"/>
    <col min="11249" max="11249" width="7.5703125" style="3" bestFit="1" customWidth="1"/>
    <col min="11250" max="11250" width="6.140625" style="3" bestFit="1" customWidth="1"/>
    <col min="11251" max="11251" width="61.85546875" style="3" customWidth="1"/>
    <col min="11252" max="11252" width="2" style="3" customWidth="1"/>
    <col min="11253" max="11502" width="9.140625" style="3"/>
    <col min="11503" max="11503" width="3" style="3" bestFit="1" customWidth="1"/>
    <col min="11504" max="11504" width="10.5703125" style="3" bestFit="1" customWidth="1"/>
    <col min="11505" max="11505" width="7.5703125" style="3" bestFit="1" customWidth="1"/>
    <col min="11506" max="11506" width="6.140625" style="3" bestFit="1" customWidth="1"/>
    <col min="11507" max="11507" width="61.85546875" style="3" customWidth="1"/>
    <col min="11508" max="11508" width="2" style="3" customWidth="1"/>
    <col min="11509" max="11758" width="9.140625" style="3"/>
    <col min="11759" max="11759" width="3" style="3" bestFit="1" customWidth="1"/>
    <col min="11760" max="11760" width="10.5703125" style="3" bestFit="1" customWidth="1"/>
    <col min="11761" max="11761" width="7.5703125" style="3" bestFit="1" customWidth="1"/>
    <col min="11762" max="11762" width="6.140625" style="3" bestFit="1" customWidth="1"/>
    <col min="11763" max="11763" width="61.85546875" style="3" customWidth="1"/>
    <col min="11764" max="11764" width="2" style="3" customWidth="1"/>
    <col min="11765" max="12014" width="9.140625" style="3"/>
    <col min="12015" max="12015" width="3" style="3" bestFit="1" customWidth="1"/>
    <col min="12016" max="12016" width="10.5703125" style="3" bestFit="1" customWidth="1"/>
    <col min="12017" max="12017" width="7.5703125" style="3" bestFit="1" customWidth="1"/>
    <col min="12018" max="12018" width="6.140625" style="3" bestFit="1" customWidth="1"/>
    <col min="12019" max="12019" width="61.85546875" style="3" customWidth="1"/>
    <col min="12020" max="12020" width="2" style="3" customWidth="1"/>
    <col min="12021" max="12270" width="9.140625" style="3"/>
    <col min="12271" max="12271" width="3" style="3" bestFit="1" customWidth="1"/>
    <col min="12272" max="12272" width="10.5703125" style="3" bestFit="1" customWidth="1"/>
    <col min="12273" max="12273" width="7.5703125" style="3" bestFit="1" customWidth="1"/>
    <col min="12274" max="12274" width="6.140625" style="3" bestFit="1" customWidth="1"/>
    <col min="12275" max="12275" width="61.85546875" style="3" customWidth="1"/>
    <col min="12276" max="12276" width="2" style="3" customWidth="1"/>
    <col min="12277" max="12526" width="9.140625" style="3"/>
    <col min="12527" max="12527" width="3" style="3" bestFit="1" customWidth="1"/>
    <col min="12528" max="12528" width="10.5703125" style="3" bestFit="1" customWidth="1"/>
    <col min="12529" max="12529" width="7.5703125" style="3" bestFit="1" customWidth="1"/>
    <col min="12530" max="12530" width="6.140625" style="3" bestFit="1" customWidth="1"/>
    <col min="12531" max="12531" width="61.85546875" style="3" customWidth="1"/>
    <col min="12532" max="12532" width="2" style="3" customWidth="1"/>
    <col min="12533" max="12782" width="9.140625" style="3"/>
    <col min="12783" max="12783" width="3" style="3" bestFit="1" customWidth="1"/>
    <col min="12784" max="12784" width="10.5703125" style="3" bestFit="1" customWidth="1"/>
    <col min="12785" max="12785" width="7.5703125" style="3" bestFit="1" customWidth="1"/>
    <col min="12786" max="12786" width="6.140625" style="3" bestFit="1" customWidth="1"/>
    <col min="12787" max="12787" width="61.85546875" style="3" customWidth="1"/>
    <col min="12788" max="12788" width="2" style="3" customWidth="1"/>
    <col min="12789" max="13038" width="9.140625" style="3"/>
    <col min="13039" max="13039" width="3" style="3" bestFit="1" customWidth="1"/>
    <col min="13040" max="13040" width="10.5703125" style="3" bestFit="1" customWidth="1"/>
    <col min="13041" max="13041" width="7.5703125" style="3" bestFit="1" customWidth="1"/>
    <col min="13042" max="13042" width="6.140625" style="3" bestFit="1" customWidth="1"/>
    <col min="13043" max="13043" width="61.85546875" style="3" customWidth="1"/>
    <col min="13044" max="13044" width="2" style="3" customWidth="1"/>
    <col min="13045" max="13294" width="9.140625" style="3"/>
    <col min="13295" max="13295" width="3" style="3" bestFit="1" customWidth="1"/>
    <col min="13296" max="13296" width="10.5703125" style="3" bestFit="1" customWidth="1"/>
    <col min="13297" max="13297" width="7.5703125" style="3" bestFit="1" customWidth="1"/>
    <col min="13298" max="13298" width="6.140625" style="3" bestFit="1" customWidth="1"/>
    <col min="13299" max="13299" width="61.85546875" style="3" customWidth="1"/>
    <col min="13300" max="13300" width="2" style="3" customWidth="1"/>
    <col min="13301" max="13550" width="9.140625" style="3"/>
    <col min="13551" max="13551" width="3" style="3" bestFit="1" customWidth="1"/>
    <col min="13552" max="13552" width="10.5703125" style="3" bestFit="1" customWidth="1"/>
    <col min="13553" max="13553" width="7.5703125" style="3" bestFit="1" customWidth="1"/>
    <col min="13554" max="13554" width="6.140625" style="3" bestFit="1" customWidth="1"/>
    <col min="13555" max="13555" width="61.85546875" style="3" customWidth="1"/>
    <col min="13556" max="13556" width="2" style="3" customWidth="1"/>
    <col min="13557" max="13806" width="9.140625" style="3"/>
    <col min="13807" max="13807" width="3" style="3" bestFit="1" customWidth="1"/>
    <col min="13808" max="13808" width="10.5703125" style="3" bestFit="1" customWidth="1"/>
    <col min="13809" max="13809" width="7.5703125" style="3" bestFit="1" customWidth="1"/>
    <col min="13810" max="13810" width="6.140625" style="3" bestFit="1" customWidth="1"/>
    <col min="13811" max="13811" width="61.85546875" style="3" customWidth="1"/>
    <col min="13812" max="13812" width="2" style="3" customWidth="1"/>
    <col min="13813" max="14062" width="9.140625" style="3"/>
    <col min="14063" max="14063" width="3" style="3" bestFit="1" customWidth="1"/>
    <col min="14064" max="14064" width="10.5703125" style="3" bestFit="1" customWidth="1"/>
    <col min="14065" max="14065" width="7.5703125" style="3" bestFit="1" customWidth="1"/>
    <col min="14066" max="14066" width="6.140625" style="3" bestFit="1" customWidth="1"/>
    <col min="14067" max="14067" width="61.85546875" style="3" customWidth="1"/>
    <col min="14068" max="14068" width="2" style="3" customWidth="1"/>
    <col min="14069" max="14318" width="9.140625" style="3"/>
    <col min="14319" max="14319" width="3" style="3" bestFit="1" customWidth="1"/>
    <col min="14320" max="14320" width="10.5703125" style="3" bestFit="1" customWidth="1"/>
    <col min="14321" max="14321" width="7.5703125" style="3" bestFit="1" customWidth="1"/>
    <col min="14322" max="14322" width="6.140625" style="3" bestFit="1" customWidth="1"/>
    <col min="14323" max="14323" width="61.85546875" style="3" customWidth="1"/>
    <col min="14324" max="14324" width="2" style="3" customWidth="1"/>
    <col min="14325" max="14574" width="9.140625" style="3"/>
    <col min="14575" max="14575" width="3" style="3" bestFit="1" customWidth="1"/>
    <col min="14576" max="14576" width="10.5703125" style="3" bestFit="1" customWidth="1"/>
    <col min="14577" max="14577" width="7.5703125" style="3" bestFit="1" customWidth="1"/>
    <col min="14578" max="14578" width="6.140625" style="3" bestFit="1" customWidth="1"/>
    <col min="14579" max="14579" width="61.85546875" style="3" customWidth="1"/>
    <col min="14580" max="14580" width="2" style="3" customWidth="1"/>
    <col min="14581" max="14830" width="9.140625" style="3"/>
    <col min="14831" max="14831" width="3" style="3" bestFit="1" customWidth="1"/>
    <col min="14832" max="14832" width="10.5703125" style="3" bestFit="1" customWidth="1"/>
    <col min="14833" max="14833" width="7.5703125" style="3" bestFit="1" customWidth="1"/>
    <col min="14834" max="14834" width="6.140625" style="3" bestFit="1" customWidth="1"/>
    <col min="14835" max="14835" width="61.85546875" style="3" customWidth="1"/>
    <col min="14836" max="14836" width="2" style="3" customWidth="1"/>
    <col min="14837" max="15086" width="9.140625" style="3"/>
    <col min="15087" max="15087" width="3" style="3" bestFit="1" customWidth="1"/>
    <col min="15088" max="15088" width="10.5703125" style="3" bestFit="1" customWidth="1"/>
    <col min="15089" max="15089" width="7.5703125" style="3" bestFit="1" customWidth="1"/>
    <col min="15090" max="15090" width="6.140625" style="3" bestFit="1" customWidth="1"/>
    <col min="15091" max="15091" width="61.85546875" style="3" customWidth="1"/>
    <col min="15092" max="15092" width="2" style="3" customWidth="1"/>
    <col min="15093" max="15342" width="9.140625" style="3"/>
    <col min="15343" max="15343" width="3" style="3" bestFit="1" customWidth="1"/>
    <col min="15344" max="15344" width="10.5703125" style="3" bestFit="1" customWidth="1"/>
    <col min="15345" max="15345" width="7.5703125" style="3" bestFit="1" customWidth="1"/>
    <col min="15346" max="15346" width="6.140625" style="3" bestFit="1" customWidth="1"/>
    <col min="15347" max="15347" width="61.85546875" style="3" customWidth="1"/>
    <col min="15348" max="15348" width="2" style="3" customWidth="1"/>
    <col min="15349" max="15598" width="9.140625" style="3"/>
    <col min="15599" max="15599" width="3" style="3" bestFit="1" customWidth="1"/>
    <col min="15600" max="15600" width="10.5703125" style="3" bestFit="1" customWidth="1"/>
    <col min="15601" max="15601" width="7.5703125" style="3" bestFit="1" customWidth="1"/>
    <col min="15602" max="15602" width="6.140625" style="3" bestFit="1" customWidth="1"/>
    <col min="15603" max="15603" width="61.85546875" style="3" customWidth="1"/>
    <col min="15604" max="15604" width="2" style="3" customWidth="1"/>
    <col min="15605" max="15854" width="9.140625" style="3"/>
    <col min="15855" max="15855" width="3" style="3" bestFit="1" customWidth="1"/>
    <col min="15856" max="15856" width="10.5703125" style="3" bestFit="1" customWidth="1"/>
    <col min="15857" max="15857" width="7.5703125" style="3" bestFit="1" customWidth="1"/>
    <col min="15858" max="15858" width="6.140625" style="3" bestFit="1" customWidth="1"/>
    <col min="15859" max="15859" width="61.85546875" style="3" customWidth="1"/>
    <col min="15860" max="15860" width="2" style="3" customWidth="1"/>
    <col min="15861" max="16110" width="9.140625" style="3"/>
    <col min="16111" max="16111" width="3" style="3" bestFit="1" customWidth="1"/>
    <col min="16112" max="16112" width="10.5703125" style="3" bestFit="1" customWidth="1"/>
    <col min="16113" max="16113" width="7.5703125" style="3" bestFit="1" customWidth="1"/>
    <col min="16114" max="16114" width="6.140625" style="3" bestFit="1" customWidth="1"/>
    <col min="16115" max="16115" width="61.85546875" style="3" customWidth="1"/>
    <col min="16116" max="16116" width="2" style="3" customWidth="1"/>
    <col min="16117" max="16384" width="9.140625" style="3"/>
  </cols>
  <sheetData>
    <row r="1" spans="1:13" ht="21" thickBot="1" x14ac:dyDescent="0.35">
      <c r="A1" s="124" t="s">
        <v>146</v>
      </c>
      <c r="B1" s="124"/>
      <c r="C1" s="124"/>
      <c r="D1" s="124"/>
      <c r="E1" s="124"/>
      <c r="F1" s="1"/>
      <c r="G1" s="71"/>
      <c r="H1" s="71"/>
      <c r="I1" s="71"/>
      <c r="J1" s="71"/>
      <c r="K1" s="72" t="s">
        <v>81</v>
      </c>
      <c r="L1" s="2"/>
      <c r="M1" s="120" t="s">
        <v>145</v>
      </c>
    </row>
    <row r="2" spans="1:13" ht="17.25" customHeight="1" thickBot="1" x14ac:dyDescent="0.3">
      <c r="A2" s="24">
        <v>1</v>
      </c>
      <c r="B2" s="54" t="s">
        <v>58</v>
      </c>
      <c r="C2" s="25"/>
      <c r="D2" s="70"/>
      <c r="E2" s="26"/>
      <c r="G2" s="139" t="s">
        <v>131</v>
      </c>
      <c r="H2" s="140"/>
      <c r="I2" s="141" t="s">
        <v>117</v>
      </c>
      <c r="J2" s="142"/>
      <c r="K2" s="143"/>
      <c r="M2" s="6">
        <v>2</v>
      </c>
    </row>
    <row r="3" spans="1:13" ht="17.25" customHeight="1" thickBot="1" x14ac:dyDescent="0.35">
      <c r="A3" s="27">
        <v>2</v>
      </c>
      <c r="B3" s="53" t="s">
        <v>142</v>
      </c>
      <c r="C3" s="28" t="s">
        <v>139</v>
      </c>
      <c r="D3" s="92">
        <f>M2</f>
        <v>2</v>
      </c>
      <c r="E3" s="29" t="s">
        <v>2</v>
      </c>
      <c r="G3" s="73" t="s">
        <v>125</v>
      </c>
      <c r="H3" s="76" t="str">
        <f>IF(D3=1,3*D4/4," ")</f>
        <v xml:space="preserve"> </v>
      </c>
      <c r="I3" s="144"/>
      <c r="J3" s="145"/>
      <c r="K3" s="146"/>
      <c r="M3" s="6" t="s">
        <v>141</v>
      </c>
    </row>
    <row r="4" spans="1:13" ht="17.25" customHeight="1" thickBot="1" x14ac:dyDescent="0.3">
      <c r="A4" s="27">
        <v>3</v>
      </c>
      <c r="B4" s="53" t="s">
        <v>82</v>
      </c>
      <c r="C4" s="28" t="s">
        <v>17</v>
      </c>
      <c r="D4" s="61">
        <f>INDEX(Материалы!B6:B121,Материалы!A1)</f>
        <v>1.4</v>
      </c>
      <c r="E4" s="29" t="s">
        <v>1</v>
      </c>
      <c r="F4" s="4"/>
      <c r="G4" s="73" t="s">
        <v>53</v>
      </c>
      <c r="H4" s="83" t="str">
        <f>IF(D3=1,D14," ")</f>
        <v xml:space="preserve"> </v>
      </c>
      <c r="I4" s="80" t="s">
        <v>17</v>
      </c>
      <c r="J4" s="84" t="str">
        <f>IF(D3=1,D4," ")</f>
        <v xml:space="preserve"> </v>
      </c>
      <c r="K4" s="79" t="s">
        <v>133</v>
      </c>
      <c r="M4" s="6" t="s">
        <v>140</v>
      </c>
    </row>
    <row r="5" spans="1:13" ht="17.25" customHeight="1" thickBot="1" x14ac:dyDescent="0.25">
      <c r="A5" s="95"/>
      <c r="B5" s="94" t="str">
        <f>IF(D10=0,"Выбери d из диапазона в окне п.1! Такого диаметра в выбранном ГОСТе нет!","")</f>
        <v/>
      </c>
      <c r="C5" s="96"/>
      <c r="D5" s="97"/>
      <c r="E5" s="98"/>
      <c r="G5" s="75"/>
      <c r="H5" s="78"/>
      <c r="I5" s="86"/>
      <c r="J5" s="78"/>
      <c r="K5" s="79"/>
    </row>
    <row r="6" spans="1:13" ht="17.25" customHeight="1" thickBot="1" x14ac:dyDescent="0.35">
      <c r="A6" s="27">
        <v>4</v>
      </c>
      <c r="B6" s="55" t="s">
        <v>16</v>
      </c>
      <c r="C6" s="28" t="s">
        <v>61</v>
      </c>
      <c r="D6" s="60">
        <v>11.5</v>
      </c>
      <c r="E6" s="29" t="s">
        <v>1</v>
      </c>
      <c r="F6" s="4"/>
      <c r="G6" s="75"/>
      <c r="H6" s="80"/>
      <c r="I6" s="129" t="str">
        <f>IF(D3=1,D6," ")</f>
        <v xml:space="preserve"> </v>
      </c>
      <c r="J6" s="78"/>
      <c r="K6" s="79"/>
    </row>
    <row r="7" spans="1:13" ht="17.25" customHeight="1" thickBot="1" x14ac:dyDescent="0.25">
      <c r="A7" s="95"/>
      <c r="B7" s="94" t="str">
        <f>IF(D8&lt;4,"Увеличь D1 или уменьши d!",IF(D8&gt;12,"Уменьши D1 или увеличь d!",""))</f>
        <v/>
      </c>
      <c r="C7" s="96"/>
      <c r="D7" s="97"/>
      <c r="E7" s="98"/>
      <c r="G7" s="75"/>
      <c r="H7" s="80"/>
      <c r="I7" s="129"/>
      <c r="J7" s="78"/>
      <c r="K7" s="79"/>
    </row>
    <row r="8" spans="1:13" ht="17.25" customHeight="1" thickBot="1" x14ac:dyDescent="0.3">
      <c r="A8" s="30">
        <v>5</v>
      </c>
      <c r="B8" s="56" t="s">
        <v>108</v>
      </c>
      <c r="C8" s="31" t="s">
        <v>12</v>
      </c>
      <c r="D8" s="102">
        <f>D6/D4-1</f>
        <v>7.2142857142857153</v>
      </c>
      <c r="E8" s="32" t="s">
        <v>2</v>
      </c>
      <c r="G8" s="75"/>
      <c r="H8" s="78"/>
      <c r="I8" s="87" t="s">
        <v>118</v>
      </c>
      <c r="J8" s="78"/>
      <c r="K8" s="79"/>
    </row>
    <row r="9" spans="1:13" ht="17.25" customHeight="1" thickTop="1" thickBot="1" x14ac:dyDescent="0.35">
      <c r="A9" s="33">
        <v>6</v>
      </c>
      <c r="B9" s="56" t="s">
        <v>18</v>
      </c>
      <c r="C9" s="31" t="s">
        <v>64</v>
      </c>
      <c r="D9" s="105">
        <f>D38*D4/8/D8^3</f>
        <v>36.58707503923609</v>
      </c>
      <c r="E9" s="106" t="s">
        <v>0</v>
      </c>
      <c r="G9" s="75"/>
      <c r="H9" s="78"/>
      <c r="I9" s="85"/>
      <c r="J9" s="78"/>
      <c r="K9" s="79"/>
    </row>
    <row r="10" spans="1:13" ht="17.25" customHeight="1" thickTop="1" thickBot="1" x14ac:dyDescent="0.3">
      <c r="A10" s="30">
        <v>7</v>
      </c>
      <c r="B10" s="34" t="s">
        <v>59</v>
      </c>
      <c r="C10" s="34" t="s">
        <v>62</v>
      </c>
      <c r="D10" s="104">
        <f>INDEX(Материалы!I6:Y121,Материалы!A1,Материалы!AA1)</f>
        <v>1130</v>
      </c>
      <c r="E10" s="35" t="s">
        <v>63</v>
      </c>
      <c r="G10" s="75"/>
      <c r="H10" s="78"/>
      <c r="I10" s="78"/>
      <c r="J10" s="78"/>
      <c r="K10" s="79"/>
    </row>
    <row r="11" spans="1:13" ht="17.25" customHeight="1" thickBot="1" x14ac:dyDescent="0.35">
      <c r="A11" s="33">
        <v>8</v>
      </c>
      <c r="B11" s="56" t="s">
        <v>19</v>
      </c>
      <c r="C11" s="31" t="s">
        <v>65</v>
      </c>
      <c r="D11" s="47">
        <f>D10*PI()*D4^3/(((4*D8-1)/(4*D8-4)+0.615/D8)*8*(D6-D4))</f>
        <v>99.971538907989554</v>
      </c>
      <c r="E11" s="32" t="s">
        <v>5</v>
      </c>
      <c r="G11" s="73" t="s">
        <v>126</v>
      </c>
      <c r="H11" s="76" t="str">
        <f>IF(D3=1,D4/4," ")</f>
        <v xml:space="preserve"> </v>
      </c>
      <c r="I11" s="74"/>
      <c r="J11" s="76"/>
      <c r="K11" s="79"/>
    </row>
    <row r="12" spans="1:13" ht="17.25" customHeight="1" thickBot="1" x14ac:dyDescent="0.35">
      <c r="A12" s="30">
        <v>9</v>
      </c>
      <c r="B12" s="56" t="s">
        <v>20</v>
      </c>
      <c r="C12" s="31" t="s">
        <v>66</v>
      </c>
      <c r="D12" s="48">
        <f>D11/D9</f>
        <v>2.7324277439718747</v>
      </c>
      <c r="E12" s="32" t="s">
        <v>1</v>
      </c>
      <c r="G12" s="73" t="s">
        <v>119</v>
      </c>
      <c r="H12" s="83" t="str">
        <f>IF(D3=1,D24," ")</f>
        <v xml:space="preserve"> </v>
      </c>
      <c r="I12" s="78"/>
      <c r="J12" s="78"/>
      <c r="K12" s="79"/>
    </row>
    <row r="13" spans="1:13" ht="17.25" customHeight="1" thickBot="1" x14ac:dyDescent="0.3">
      <c r="A13" s="33">
        <v>10</v>
      </c>
      <c r="B13" s="56" t="s">
        <v>21</v>
      </c>
      <c r="C13" s="31" t="s">
        <v>14</v>
      </c>
      <c r="D13" s="48">
        <f>D4+D12</f>
        <v>4.1324277439718742</v>
      </c>
      <c r="E13" s="32" t="s">
        <v>1</v>
      </c>
      <c r="G13" s="73" t="s">
        <v>120</v>
      </c>
      <c r="H13" s="83" t="str">
        <f>IF(D3=1,D27," ")</f>
        <v xml:space="preserve"> </v>
      </c>
      <c r="I13" s="78"/>
      <c r="J13" s="78"/>
      <c r="K13" s="79"/>
    </row>
    <row r="14" spans="1:13" ht="17.25" customHeight="1" thickBot="1" x14ac:dyDescent="0.3">
      <c r="A14" s="27">
        <v>11</v>
      </c>
      <c r="B14" s="55" t="s">
        <v>52</v>
      </c>
      <c r="C14" s="28" t="s">
        <v>53</v>
      </c>
      <c r="D14" s="60">
        <v>4</v>
      </c>
      <c r="E14" s="29" t="s">
        <v>1</v>
      </c>
      <c r="G14" s="73" t="s">
        <v>121</v>
      </c>
      <c r="H14" s="83" t="str">
        <f>IF(D3=1,D19," ")</f>
        <v xml:space="preserve"> </v>
      </c>
      <c r="I14" s="78"/>
      <c r="J14" s="78"/>
      <c r="K14" s="79"/>
    </row>
    <row r="15" spans="1:13" ht="17.25" customHeight="1" thickBot="1" x14ac:dyDescent="0.3">
      <c r="A15" s="95"/>
      <c r="B15" s="94" t="str">
        <f>IF(D14&gt;D13,"Уменьши t!","")</f>
        <v/>
      </c>
      <c r="C15" s="96"/>
      <c r="D15" s="97"/>
      <c r="E15" s="98"/>
      <c r="G15" s="73" t="s">
        <v>122</v>
      </c>
      <c r="H15" s="83" t="str">
        <f>IF(D3=1,D25," ")</f>
        <v xml:space="preserve"> </v>
      </c>
      <c r="I15" s="78"/>
      <c r="J15" s="80" t="s">
        <v>124</v>
      </c>
      <c r="K15" s="89" t="str">
        <f>IF(D3=1,D29," ")</f>
        <v xml:space="preserve"> </v>
      </c>
    </row>
    <row r="16" spans="1:13" ht="17.25" customHeight="1" thickBot="1" x14ac:dyDescent="0.35">
      <c r="A16" s="30">
        <v>12</v>
      </c>
      <c r="B16" s="56" t="s">
        <v>22</v>
      </c>
      <c r="C16" s="31" t="s">
        <v>67</v>
      </c>
      <c r="D16" s="47">
        <f>D14-D4</f>
        <v>2.6</v>
      </c>
      <c r="E16" s="32" t="s">
        <v>1</v>
      </c>
      <c r="G16" s="73" t="s">
        <v>55</v>
      </c>
      <c r="H16" s="83" t="str">
        <f>IF(D3=1,D21," ")</f>
        <v xml:space="preserve"> </v>
      </c>
      <c r="I16" s="78"/>
      <c r="J16" s="80" t="s">
        <v>6</v>
      </c>
      <c r="K16" s="89" t="str">
        <f>IF(D3=1,D26," ")</f>
        <v xml:space="preserve"> </v>
      </c>
    </row>
    <row r="17" spans="1:11" ht="17.25" customHeight="1" thickBot="1" x14ac:dyDescent="0.35">
      <c r="A17" s="36">
        <v>13</v>
      </c>
      <c r="B17" s="57" t="s">
        <v>23</v>
      </c>
      <c r="C17" s="37" t="s">
        <v>68</v>
      </c>
      <c r="D17" s="49">
        <f>D9*D16</f>
        <v>95.126395102013845</v>
      </c>
      <c r="E17" s="38" t="s">
        <v>5</v>
      </c>
      <c r="G17" s="77" t="s">
        <v>123</v>
      </c>
      <c r="H17" s="88" t="str">
        <f>IF(D3=1,D30," ")</f>
        <v xml:space="preserve"> </v>
      </c>
      <c r="I17" s="81"/>
      <c r="J17" s="82" t="s">
        <v>4</v>
      </c>
      <c r="K17" s="90" t="str">
        <f>IF(D3=1,D17," ")</f>
        <v xml:space="preserve"> </v>
      </c>
    </row>
    <row r="18" spans="1:11" ht="17.25" customHeight="1" thickBot="1" x14ac:dyDescent="0.35">
      <c r="A18" s="33">
        <v>14</v>
      </c>
      <c r="B18" s="58" t="s">
        <v>24</v>
      </c>
      <c r="C18" s="39" t="s">
        <v>69</v>
      </c>
      <c r="D18" s="50">
        <f>(1-D40)*D17</f>
        <v>79.90617188569162</v>
      </c>
      <c r="E18" s="40" t="s">
        <v>3</v>
      </c>
      <c r="G18" s="139" t="s">
        <v>132</v>
      </c>
      <c r="H18" s="140"/>
      <c r="I18" s="141" t="s">
        <v>116</v>
      </c>
      <c r="J18" s="142"/>
      <c r="K18" s="143"/>
    </row>
    <row r="19" spans="1:11" ht="17.25" customHeight="1" thickBot="1" x14ac:dyDescent="0.35">
      <c r="A19" s="27">
        <v>15</v>
      </c>
      <c r="B19" s="55" t="s">
        <v>54</v>
      </c>
      <c r="C19" s="28" t="s">
        <v>70</v>
      </c>
      <c r="D19" s="60">
        <v>34.799999999999997</v>
      </c>
      <c r="E19" s="29" t="s">
        <v>1</v>
      </c>
      <c r="G19" s="73" t="s">
        <v>127</v>
      </c>
      <c r="H19" s="83">
        <f>IF(D3=2,D4/2," ")</f>
        <v>0.7</v>
      </c>
      <c r="I19" s="144"/>
      <c r="J19" s="145"/>
      <c r="K19" s="146"/>
    </row>
    <row r="20" spans="1:11" ht="17.25" customHeight="1" thickBot="1" x14ac:dyDescent="0.35">
      <c r="A20" s="30">
        <v>16</v>
      </c>
      <c r="B20" s="56" t="s">
        <v>25</v>
      </c>
      <c r="C20" s="31" t="s">
        <v>71</v>
      </c>
      <c r="D20" s="47">
        <f>(D19-D4)/(D4+D17/D9-D18/D9)</f>
        <v>18.392070484581499</v>
      </c>
      <c r="E20" s="32" t="s">
        <v>136</v>
      </c>
      <c r="G20" s="73" t="s">
        <v>53</v>
      </c>
      <c r="H20" s="93">
        <f>IF(D3=2,D14," ")</f>
        <v>4</v>
      </c>
      <c r="I20" s="80" t="s">
        <v>17</v>
      </c>
      <c r="J20" s="83">
        <f>IF(D3=2,D4," ")</f>
        <v>1.4</v>
      </c>
      <c r="K20" s="79" t="s">
        <v>134</v>
      </c>
    </row>
    <row r="21" spans="1:11" ht="17.25" customHeight="1" thickBot="1" x14ac:dyDescent="0.3">
      <c r="A21" s="27">
        <v>17</v>
      </c>
      <c r="B21" s="55" t="s">
        <v>137</v>
      </c>
      <c r="C21" s="28" t="s">
        <v>55</v>
      </c>
      <c r="D21" s="60">
        <v>18.5</v>
      </c>
      <c r="E21" s="29" t="s">
        <v>136</v>
      </c>
      <c r="G21" s="75"/>
      <c r="H21" s="78"/>
      <c r="I21" s="78"/>
      <c r="J21" s="78"/>
      <c r="K21" s="79"/>
    </row>
    <row r="22" spans="1:11" ht="17.25" customHeight="1" thickBot="1" x14ac:dyDescent="0.25">
      <c r="A22" s="95"/>
      <c r="B22" s="94" t="str">
        <f>IF(D25&gt;D19,"Уменьши n!",IF(D24&lt;D19,"Увеличь n!",""))</f>
        <v/>
      </c>
      <c r="C22" s="96"/>
      <c r="D22" s="97"/>
      <c r="E22" s="98"/>
      <c r="G22" s="75"/>
      <c r="H22" s="80"/>
      <c r="I22" s="129">
        <f>IF(D3=2,D6," ")</f>
        <v>11.5</v>
      </c>
      <c r="J22" s="78"/>
      <c r="K22" s="79"/>
    </row>
    <row r="23" spans="1:11" ht="17.25" customHeight="1" thickBot="1" x14ac:dyDescent="0.3">
      <c r="A23" s="30">
        <v>18</v>
      </c>
      <c r="B23" s="56" t="s">
        <v>26</v>
      </c>
      <c r="C23" s="31" t="s">
        <v>13</v>
      </c>
      <c r="D23" s="47">
        <f>D9/D21</f>
        <v>1.9776797318505994</v>
      </c>
      <c r="E23" s="32" t="s">
        <v>0</v>
      </c>
      <c r="G23" s="75"/>
      <c r="H23" s="80"/>
      <c r="I23" s="129"/>
      <c r="J23" s="78"/>
      <c r="K23" s="79"/>
    </row>
    <row r="24" spans="1:11" ht="17.25" customHeight="1" thickBot="1" x14ac:dyDescent="0.35">
      <c r="A24" s="36">
        <v>19</v>
      </c>
      <c r="B24" s="57" t="s">
        <v>27</v>
      </c>
      <c r="C24" s="37" t="s">
        <v>72</v>
      </c>
      <c r="D24" s="49">
        <f>IF(D3=1,D21*D14+1.5*D4,D21*D14+D4)</f>
        <v>75.400000000000006</v>
      </c>
      <c r="E24" s="38" t="s">
        <v>1</v>
      </c>
      <c r="G24" s="75"/>
      <c r="H24" s="78"/>
      <c r="I24" s="87" t="s">
        <v>118</v>
      </c>
      <c r="J24" s="78"/>
      <c r="K24" s="79"/>
    </row>
    <row r="25" spans="1:11" ht="17.25" customHeight="1" thickBot="1" x14ac:dyDescent="0.35">
      <c r="A25" s="36">
        <v>20</v>
      </c>
      <c r="B25" s="57" t="s">
        <v>28</v>
      </c>
      <c r="C25" s="37" t="s">
        <v>73</v>
      </c>
      <c r="D25" s="49">
        <f>IF(D3=1,D21*D4+1.5*D4,D21*D4+D4)</f>
        <v>27.299999999999997</v>
      </c>
      <c r="E25" s="38" t="s">
        <v>1</v>
      </c>
      <c r="G25" s="75"/>
      <c r="H25" s="78"/>
      <c r="I25" s="78"/>
      <c r="J25" s="78"/>
      <c r="K25" s="79"/>
    </row>
    <row r="26" spans="1:11" ht="17.25" customHeight="1" thickBot="1" x14ac:dyDescent="0.35">
      <c r="A26" s="36">
        <v>21</v>
      </c>
      <c r="B26" s="57" t="s">
        <v>29</v>
      </c>
      <c r="C26" s="37" t="s">
        <v>74</v>
      </c>
      <c r="D26" s="49">
        <f>D23*D24-D23*D19</f>
        <v>80.293797113134346</v>
      </c>
      <c r="E26" s="38" t="s">
        <v>3</v>
      </c>
      <c r="G26" s="75"/>
      <c r="H26" s="78"/>
      <c r="I26" s="78"/>
      <c r="J26" s="78"/>
      <c r="K26" s="79"/>
    </row>
    <row r="27" spans="1:11" ht="17.25" customHeight="1" thickBot="1" x14ac:dyDescent="0.35">
      <c r="A27" s="27">
        <v>22</v>
      </c>
      <c r="B27" s="55" t="s">
        <v>56</v>
      </c>
      <c r="C27" s="28" t="s">
        <v>75</v>
      </c>
      <c r="D27" s="60">
        <v>64.8</v>
      </c>
      <c r="E27" s="29" t="s">
        <v>1</v>
      </c>
      <c r="G27" s="73" t="s">
        <v>126</v>
      </c>
      <c r="H27" s="93">
        <f>IF(D3=2,D4/4," ")</f>
        <v>0.35</v>
      </c>
      <c r="I27" s="78"/>
      <c r="J27" s="78"/>
      <c r="K27" s="79"/>
    </row>
    <row r="28" spans="1:11" ht="17.25" customHeight="1" thickBot="1" x14ac:dyDescent="0.3">
      <c r="A28" s="95"/>
      <c r="B28" s="94" t="str">
        <f>IF(D27&gt;D24,"Уменьши L1!",IF(D27&lt;D19,"Увеличь L1!",""))</f>
        <v/>
      </c>
      <c r="C28" s="96"/>
      <c r="D28" s="97"/>
      <c r="E28" s="98"/>
      <c r="G28" s="73" t="s">
        <v>119</v>
      </c>
      <c r="H28" s="76">
        <f>IF(D3=2,D24," ")</f>
        <v>75.400000000000006</v>
      </c>
      <c r="I28" s="78"/>
      <c r="J28" s="78"/>
      <c r="K28" s="79"/>
    </row>
    <row r="29" spans="1:11" ht="17.25" customHeight="1" thickBot="1" x14ac:dyDescent="0.35">
      <c r="A29" s="36">
        <v>23</v>
      </c>
      <c r="B29" s="57" t="s">
        <v>30</v>
      </c>
      <c r="C29" s="37" t="s">
        <v>76</v>
      </c>
      <c r="D29" s="49">
        <f>D23*D24-D23*D27</f>
        <v>20.963405157616364</v>
      </c>
      <c r="E29" s="38" t="s">
        <v>3</v>
      </c>
      <c r="G29" s="73" t="s">
        <v>120</v>
      </c>
      <c r="H29" s="93">
        <f>IF(D3=2,D27," ")</f>
        <v>64.8</v>
      </c>
      <c r="I29" s="78"/>
      <c r="J29" s="78"/>
      <c r="K29" s="79"/>
    </row>
    <row r="30" spans="1:11" ht="17.25" customHeight="1" thickBot="1" x14ac:dyDescent="0.35">
      <c r="A30" s="36">
        <v>24</v>
      </c>
      <c r="B30" s="57" t="s">
        <v>31</v>
      </c>
      <c r="C30" s="37" t="s">
        <v>77</v>
      </c>
      <c r="D30" s="49">
        <f>IF(D3=1,D21+2,D21+1.5)</f>
        <v>20</v>
      </c>
      <c r="E30" s="38" t="s">
        <v>136</v>
      </c>
      <c r="G30" s="73" t="s">
        <v>121</v>
      </c>
      <c r="H30" s="83">
        <f>IF(D3=2,D19," ")</f>
        <v>34.799999999999997</v>
      </c>
      <c r="I30" s="78"/>
      <c r="J30" s="78"/>
      <c r="K30" s="79"/>
    </row>
    <row r="31" spans="1:11" ht="17.25" customHeight="1" thickBot="1" x14ac:dyDescent="0.3">
      <c r="A31" s="30">
        <v>25</v>
      </c>
      <c r="B31" s="56" t="s">
        <v>32</v>
      </c>
      <c r="C31" s="31" t="s">
        <v>60</v>
      </c>
      <c r="D31" s="47">
        <f>ATAN(D14/PI()/(D6-D4))*180/PI()</f>
        <v>7.1849950085342433</v>
      </c>
      <c r="E31" s="32" t="s">
        <v>7</v>
      </c>
      <c r="G31" s="73" t="s">
        <v>122</v>
      </c>
      <c r="H31" s="83">
        <f>IF(D3=2,D25," ")</f>
        <v>27.299999999999997</v>
      </c>
      <c r="I31" s="78"/>
      <c r="J31" s="80" t="s">
        <v>124</v>
      </c>
      <c r="K31" s="89">
        <f>IF(D3=2,D29," ")</f>
        <v>20.963405157616364</v>
      </c>
    </row>
    <row r="32" spans="1:11" ht="17.25" customHeight="1" thickBot="1" x14ac:dyDescent="0.35">
      <c r="A32" s="30">
        <v>26</v>
      </c>
      <c r="B32" s="56" t="s">
        <v>33</v>
      </c>
      <c r="C32" s="31" t="s">
        <v>78</v>
      </c>
      <c r="D32" s="47">
        <f>PI()*D30*(D6-D4)/COS(D31/180*PI())</f>
        <v>639.6243725672515</v>
      </c>
      <c r="E32" s="32" t="s">
        <v>1</v>
      </c>
      <c r="G32" s="73" t="s">
        <v>55</v>
      </c>
      <c r="H32" s="83">
        <f>IF(D3=2,D21," ")</f>
        <v>18.5</v>
      </c>
      <c r="I32" s="78"/>
      <c r="J32" s="80" t="s">
        <v>128</v>
      </c>
      <c r="K32" s="89">
        <f>IF(D3=2,D26," ")</f>
        <v>80.293797113134346</v>
      </c>
    </row>
    <row r="33" spans="1:11" ht="17.25" customHeight="1" thickBot="1" x14ac:dyDescent="0.3">
      <c r="A33" s="30">
        <v>27</v>
      </c>
      <c r="B33" s="56" t="s">
        <v>34</v>
      </c>
      <c r="C33" s="31" t="s">
        <v>113</v>
      </c>
      <c r="D33" s="99">
        <f>PI()*D4^2/4*D32*7.85/10^6</f>
        <v>7.7293079978651919E-3</v>
      </c>
      <c r="E33" s="32" t="s">
        <v>10</v>
      </c>
      <c r="G33" s="77" t="s">
        <v>123</v>
      </c>
      <c r="H33" s="88">
        <f>IF(D3=2,D30," ")</f>
        <v>20</v>
      </c>
      <c r="I33" s="81"/>
      <c r="J33" s="82" t="s">
        <v>129</v>
      </c>
      <c r="K33" s="90">
        <f>IF(D3=2,D17," ")</f>
        <v>95.126395102013845</v>
      </c>
    </row>
    <row r="34" spans="1:11" ht="17.25" customHeight="1" thickBot="1" x14ac:dyDescent="0.3">
      <c r="A34" s="41">
        <v>28</v>
      </c>
      <c r="B34" s="59" t="s">
        <v>35</v>
      </c>
      <c r="C34" s="42" t="s">
        <v>80</v>
      </c>
      <c r="D34" s="51">
        <f>((4*D8-1)/(4*D8-4)+0.615/D8)*8*D26*(D6-D4)/(PI()*D4^3)</f>
        <v>907.57821404898527</v>
      </c>
      <c r="E34" s="43" t="s">
        <v>63</v>
      </c>
      <c r="G34" s="130" t="s">
        <v>8</v>
      </c>
      <c r="H34" s="131"/>
      <c r="I34" s="131"/>
      <c r="J34" s="131"/>
      <c r="K34" s="132"/>
    </row>
    <row r="35" spans="1:11" ht="17.25" customHeight="1" thickBot="1" x14ac:dyDescent="0.3">
      <c r="A35" s="41">
        <v>29</v>
      </c>
      <c r="B35" s="59" t="s">
        <v>36</v>
      </c>
      <c r="C35" s="42" t="s">
        <v>79</v>
      </c>
      <c r="D35" s="51">
        <f>((4*D8-1)/(4*D8-4)+0.615/D8)*8*D17*(D6-D4)/(PI()*D4^3)</f>
        <v>1075.2342880728124</v>
      </c>
      <c r="E35" s="43" t="s">
        <v>63</v>
      </c>
      <c r="G35" s="133" t="s">
        <v>11</v>
      </c>
      <c r="H35" s="134"/>
      <c r="I35" s="134"/>
      <c r="J35" s="134"/>
      <c r="K35" s="135"/>
    </row>
    <row r="36" spans="1:11" ht="17.25" customHeight="1" thickBot="1" x14ac:dyDescent="0.3">
      <c r="A36" s="44">
        <v>30</v>
      </c>
      <c r="B36" s="69" t="s">
        <v>109</v>
      </c>
      <c r="C36" s="45" t="s">
        <v>110</v>
      </c>
      <c r="D36" s="51">
        <f>D10*(1-D26/D17)/(((2*D38*D39)^0.5)*0.001)</f>
        <v>5.0189165642996221</v>
      </c>
      <c r="E36" s="46" t="s">
        <v>111</v>
      </c>
      <c r="G36" s="136" t="s">
        <v>112</v>
      </c>
      <c r="H36" s="137"/>
      <c r="I36" s="137"/>
      <c r="J36" s="137"/>
      <c r="K36" s="138"/>
    </row>
    <row r="37" spans="1:11" ht="17.25" customHeight="1" thickBot="1" x14ac:dyDescent="0.25">
      <c r="B37" s="91" t="s">
        <v>135</v>
      </c>
    </row>
    <row r="38" spans="1:11" ht="17.25" customHeight="1" thickBot="1" x14ac:dyDescent="0.3">
      <c r="A38" s="108">
        <v>1</v>
      </c>
      <c r="B38" s="100" t="s">
        <v>114</v>
      </c>
      <c r="C38" s="116" t="s">
        <v>9</v>
      </c>
      <c r="D38" s="110">
        <v>78500</v>
      </c>
      <c r="E38" s="113" t="s">
        <v>63</v>
      </c>
    </row>
    <row r="39" spans="1:11" ht="17.25" customHeight="1" thickBot="1" x14ac:dyDescent="0.3">
      <c r="A39" s="109">
        <v>2</v>
      </c>
      <c r="B39" s="101" t="s">
        <v>115</v>
      </c>
      <c r="C39" s="117" t="s">
        <v>143</v>
      </c>
      <c r="D39" s="110">
        <v>7850</v>
      </c>
      <c r="E39" s="114" t="s">
        <v>130</v>
      </c>
    </row>
    <row r="40" spans="1:11" ht="17.25" customHeight="1" thickBot="1" x14ac:dyDescent="0.4">
      <c r="A40" s="125">
        <v>3</v>
      </c>
      <c r="B40" s="127" t="s">
        <v>138</v>
      </c>
      <c r="C40" s="118" t="s">
        <v>148</v>
      </c>
      <c r="D40" s="111">
        <v>0.16</v>
      </c>
      <c r="E40" s="114" t="s">
        <v>2</v>
      </c>
    </row>
    <row r="41" spans="1:11" ht="18.75" thickBot="1" x14ac:dyDescent="0.4">
      <c r="A41" s="126"/>
      <c r="B41" s="128"/>
      <c r="C41" s="119" t="s">
        <v>144</v>
      </c>
      <c r="D41" s="112">
        <f>1-D26/D17</f>
        <v>0.15592515592515599</v>
      </c>
      <c r="E41" s="115" t="s">
        <v>2</v>
      </c>
    </row>
  </sheetData>
  <mergeCells count="12">
    <mergeCell ref="A1:E1"/>
    <mergeCell ref="A40:A41"/>
    <mergeCell ref="B40:B41"/>
    <mergeCell ref="I22:I23"/>
    <mergeCell ref="G34:K34"/>
    <mergeCell ref="G35:K35"/>
    <mergeCell ref="G36:K36"/>
    <mergeCell ref="G2:H2"/>
    <mergeCell ref="I2:K3"/>
    <mergeCell ref="I6:I7"/>
    <mergeCell ref="G18:H18"/>
    <mergeCell ref="I18:K19"/>
  </mergeCells>
  <pageMargins left="0.78740157480314965" right="0.78740157480314965" top="0.98425196850393704" bottom="0.98425196850393704" header="0.51181102362204722" footer="0.51181102362204722"/>
  <pageSetup paperSize="9" scale="62" orientation="landscape" horizontalDpi="120" verticalDpi="144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3</xdr:row>
                    <xdr:rowOff>0</xdr:rowOff>
                  </from>
                  <to>
                    <xdr:col>3</xdr:col>
                    <xdr:colOff>1104900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</xdr:col>
                    <xdr:colOff>3733800</xdr:colOff>
                    <xdr:row>1</xdr:row>
                    <xdr:rowOff>9525</xdr:rowOff>
                  </from>
                  <to>
                    <xdr:col>4</xdr:col>
                    <xdr:colOff>428625</xdr:colOff>
                    <xdr:row>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Drop Down 3">
              <controlPr defaultSize="0" autoLine="0" autoPict="0">
                <anchor moveWithCells="1">
                  <from>
                    <xdr:col>3</xdr:col>
                    <xdr:colOff>9525</xdr:colOff>
                    <xdr:row>2</xdr:row>
                    <xdr:rowOff>0</xdr:rowOff>
                  </from>
                  <to>
                    <xdr:col>3</xdr:col>
                    <xdr:colOff>1104900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M41"/>
  <sheetViews>
    <sheetView showGridLines="0" zoomScaleNormal="100" workbookViewId="0">
      <selection activeCell="D41" sqref="D41"/>
    </sheetView>
  </sheetViews>
  <sheetFormatPr defaultRowHeight="12.75" x14ac:dyDescent="0.2"/>
  <cols>
    <col min="1" max="1" width="3.28515625" style="3" bestFit="1" customWidth="1"/>
    <col min="2" max="2" width="58.5703125" style="3" customWidth="1"/>
    <col min="3" max="3" width="8.28515625" style="3" bestFit="1" customWidth="1"/>
    <col min="4" max="4" width="16.7109375" style="52" bestFit="1" customWidth="1"/>
    <col min="5" max="5" width="6.7109375" style="3" bestFit="1" customWidth="1"/>
    <col min="6" max="6" width="2.85546875" style="3" customWidth="1"/>
    <col min="7" max="11" width="10.7109375" style="3" customWidth="1"/>
    <col min="12" max="12" width="2.85546875" style="3" customWidth="1"/>
    <col min="13" max="13" width="9.140625" style="6" customWidth="1"/>
    <col min="14" max="238" width="9.140625" style="3"/>
    <col min="239" max="239" width="3" style="3" bestFit="1" customWidth="1"/>
    <col min="240" max="240" width="10.5703125" style="3" bestFit="1" customWidth="1"/>
    <col min="241" max="241" width="7.5703125" style="3" bestFit="1" customWidth="1"/>
    <col min="242" max="242" width="6.140625" style="3" bestFit="1" customWidth="1"/>
    <col min="243" max="243" width="61.85546875" style="3" customWidth="1"/>
    <col min="244" max="244" width="2" style="3" customWidth="1"/>
    <col min="245" max="494" width="9.140625" style="3"/>
    <col min="495" max="495" width="3" style="3" bestFit="1" customWidth="1"/>
    <col min="496" max="496" width="10.5703125" style="3" bestFit="1" customWidth="1"/>
    <col min="497" max="497" width="7.5703125" style="3" bestFit="1" customWidth="1"/>
    <col min="498" max="498" width="6.140625" style="3" bestFit="1" customWidth="1"/>
    <col min="499" max="499" width="61.85546875" style="3" customWidth="1"/>
    <col min="500" max="500" width="2" style="3" customWidth="1"/>
    <col min="501" max="750" width="9.140625" style="3"/>
    <col min="751" max="751" width="3" style="3" bestFit="1" customWidth="1"/>
    <col min="752" max="752" width="10.5703125" style="3" bestFit="1" customWidth="1"/>
    <col min="753" max="753" width="7.5703125" style="3" bestFit="1" customWidth="1"/>
    <col min="754" max="754" width="6.140625" style="3" bestFit="1" customWidth="1"/>
    <col min="755" max="755" width="61.85546875" style="3" customWidth="1"/>
    <col min="756" max="756" width="2" style="3" customWidth="1"/>
    <col min="757" max="1006" width="9.140625" style="3"/>
    <col min="1007" max="1007" width="3" style="3" bestFit="1" customWidth="1"/>
    <col min="1008" max="1008" width="10.5703125" style="3" bestFit="1" customWidth="1"/>
    <col min="1009" max="1009" width="7.5703125" style="3" bestFit="1" customWidth="1"/>
    <col min="1010" max="1010" width="6.140625" style="3" bestFit="1" customWidth="1"/>
    <col min="1011" max="1011" width="61.85546875" style="3" customWidth="1"/>
    <col min="1012" max="1012" width="2" style="3" customWidth="1"/>
    <col min="1013" max="1262" width="9.140625" style="3"/>
    <col min="1263" max="1263" width="3" style="3" bestFit="1" customWidth="1"/>
    <col min="1264" max="1264" width="10.5703125" style="3" bestFit="1" customWidth="1"/>
    <col min="1265" max="1265" width="7.5703125" style="3" bestFit="1" customWidth="1"/>
    <col min="1266" max="1266" width="6.140625" style="3" bestFit="1" customWidth="1"/>
    <col min="1267" max="1267" width="61.85546875" style="3" customWidth="1"/>
    <col min="1268" max="1268" width="2" style="3" customWidth="1"/>
    <col min="1269" max="1518" width="9.140625" style="3"/>
    <col min="1519" max="1519" width="3" style="3" bestFit="1" customWidth="1"/>
    <col min="1520" max="1520" width="10.5703125" style="3" bestFit="1" customWidth="1"/>
    <col min="1521" max="1521" width="7.5703125" style="3" bestFit="1" customWidth="1"/>
    <col min="1522" max="1522" width="6.140625" style="3" bestFit="1" customWidth="1"/>
    <col min="1523" max="1523" width="61.85546875" style="3" customWidth="1"/>
    <col min="1524" max="1524" width="2" style="3" customWidth="1"/>
    <col min="1525" max="1774" width="9.140625" style="3"/>
    <col min="1775" max="1775" width="3" style="3" bestFit="1" customWidth="1"/>
    <col min="1776" max="1776" width="10.5703125" style="3" bestFit="1" customWidth="1"/>
    <col min="1777" max="1777" width="7.5703125" style="3" bestFit="1" customWidth="1"/>
    <col min="1778" max="1778" width="6.140625" style="3" bestFit="1" customWidth="1"/>
    <col min="1779" max="1779" width="61.85546875" style="3" customWidth="1"/>
    <col min="1780" max="1780" width="2" style="3" customWidth="1"/>
    <col min="1781" max="2030" width="9.140625" style="3"/>
    <col min="2031" max="2031" width="3" style="3" bestFit="1" customWidth="1"/>
    <col min="2032" max="2032" width="10.5703125" style="3" bestFit="1" customWidth="1"/>
    <col min="2033" max="2033" width="7.5703125" style="3" bestFit="1" customWidth="1"/>
    <col min="2034" max="2034" width="6.140625" style="3" bestFit="1" customWidth="1"/>
    <col min="2035" max="2035" width="61.85546875" style="3" customWidth="1"/>
    <col min="2036" max="2036" width="2" style="3" customWidth="1"/>
    <col min="2037" max="2286" width="9.140625" style="3"/>
    <col min="2287" max="2287" width="3" style="3" bestFit="1" customWidth="1"/>
    <col min="2288" max="2288" width="10.5703125" style="3" bestFit="1" customWidth="1"/>
    <col min="2289" max="2289" width="7.5703125" style="3" bestFit="1" customWidth="1"/>
    <col min="2290" max="2290" width="6.140625" style="3" bestFit="1" customWidth="1"/>
    <col min="2291" max="2291" width="61.85546875" style="3" customWidth="1"/>
    <col min="2292" max="2292" width="2" style="3" customWidth="1"/>
    <col min="2293" max="2542" width="9.140625" style="3"/>
    <col min="2543" max="2543" width="3" style="3" bestFit="1" customWidth="1"/>
    <col min="2544" max="2544" width="10.5703125" style="3" bestFit="1" customWidth="1"/>
    <col min="2545" max="2545" width="7.5703125" style="3" bestFit="1" customWidth="1"/>
    <col min="2546" max="2546" width="6.140625" style="3" bestFit="1" customWidth="1"/>
    <col min="2547" max="2547" width="61.85546875" style="3" customWidth="1"/>
    <col min="2548" max="2548" width="2" style="3" customWidth="1"/>
    <col min="2549" max="2798" width="9.140625" style="3"/>
    <col min="2799" max="2799" width="3" style="3" bestFit="1" customWidth="1"/>
    <col min="2800" max="2800" width="10.5703125" style="3" bestFit="1" customWidth="1"/>
    <col min="2801" max="2801" width="7.5703125" style="3" bestFit="1" customWidth="1"/>
    <col min="2802" max="2802" width="6.140625" style="3" bestFit="1" customWidth="1"/>
    <col min="2803" max="2803" width="61.85546875" style="3" customWidth="1"/>
    <col min="2804" max="2804" width="2" style="3" customWidth="1"/>
    <col min="2805" max="3054" width="9.140625" style="3"/>
    <col min="3055" max="3055" width="3" style="3" bestFit="1" customWidth="1"/>
    <col min="3056" max="3056" width="10.5703125" style="3" bestFit="1" customWidth="1"/>
    <col min="3057" max="3057" width="7.5703125" style="3" bestFit="1" customWidth="1"/>
    <col min="3058" max="3058" width="6.140625" style="3" bestFit="1" customWidth="1"/>
    <col min="3059" max="3059" width="61.85546875" style="3" customWidth="1"/>
    <col min="3060" max="3060" width="2" style="3" customWidth="1"/>
    <col min="3061" max="3310" width="9.140625" style="3"/>
    <col min="3311" max="3311" width="3" style="3" bestFit="1" customWidth="1"/>
    <col min="3312" max="3312" width="10.5703125" style="3" bestFit="1" customWidth="1"/>
    <col min="3313" max="3313" width="7.5703125" style="3" bestFit="1" customWidth="1"/>
    <col min="3314" max="3314" width="6.140625" style="3" bestFit="1" customWidth="1"/>
    <col min="3315" max="3315" width="61.85546875" style="3" customWidth="1"/>
    <col min="3316" max="3316" width="2" style="3" customWidth="1"/>
    <col min="3317" max="3566" width="9.140625" style="3"/>
    <col min="3567" max="3567" width="3" style="3" bestFit="1" customWidth="1"/>
    <col min="3568" max="3568" width="10.5703125" style="3" bestFit="1" customWidth="1"/>
    <col min="3569" max="3569" width="7.5703125" style="3" bestFit="1" customWidth="1"/>
    <col min="3570" max="3570" width="6.140625" style="3" bestFit="1" customWidth="1"/>
    <col min="3571" max="3571" width="61.85546875" style="3" customWidth="1"/>
    <col min="3572" max="3572" width="2" style="3" customWidth="1"/>
    <col min="3573" max="3822" width="9.140625" style="3"/>
    <col min="3823" max="3823" width="3" style="3" bestFit="1" customWidth="1"/>
    <col min="3824" max="3824" width="10.5703125" style="3" bestFit="1" customWidth="1"/>
    <col min="3825" max="3825" width="7.5703125" style="3" bestFit="1" customWidth="1"/>
    <col min="3826" max="3826" width="6.140625" style="3" bestFit="1" customWidth="1"/>
    <col min="3827" max="3827" width="61.85546875" style="3" customWidth="1"/>
    <col min="3828" max="3828" width="2" style="3" customWidth="1"/>
    <col min="3829" max="4078" width="9.140625" style="3"/>
    <col min="4079" max="4079" width="3" style="3" bestFit="1" customWidth="1"/>
    <col min="4080" max="4080" width="10.5703125" style="3" bestFit="1" customWidth="1"/>
    <col min="4081" max="4081" width="7.5703125" style="3" bestFit="1" customWidth="1"/>
    <col min="4082" max="4082" width="6.140625" style="3" bestFit="1" customWidth="1"/>
    <col min="4083" max="4083" width="61.85546875" style="3" customWidth="1"/>
    <col min="4084" max="4084" width="2" style="3" customWidth="1"/>
    <col min="4085" max="4334" width="9.140625" style="3"/>
    <col min="4335" max="4335" width="3" style="3" bestFit="1" customWidth="1"/>
    <col min="4336" max="4336" width="10.5703125" style="3" bestFit="1" customWidth="1"/>
    <col min="4337" max="4337" width="7.5703125" style="3" bestFit="1" customWidth="1"/>
    <col min="4338" max="4338" width="6.140625" style="3" bestFit="1" customWidth="1"/>
    <col min="4339" max="4339" width="61.85546875" style="3" customWidth="1"/>
    <col min="4340" max="4340" width="2" style="3" customWidth="1"/>
    <col min="4341" max="4590" width="9.140625" style="3"/>
    <col min="4591" max="4591" width="3" style="3" bestFit="1" customWidth="1"/>
    <col min="4592" max="4592" width="10.5703125" style="3" bestFit="1" customWidth="1"/>
    <col min="4593" max="4593" width="7.5703125" style="3" bestFit="1" customWidth="1"/>
    <col min="4594" max="4594" width="6.140625" style="3" bestFit="1" customWidth="1"/>
    <col min="4595" max="4595" width="61.85546875" style="3" customWidth="1"/>
    <col min="4596" max="4596" width="2" style="3" customWidth="1"/>
    <col min="4597" max="4846" width="9.140625" style="3"/>
    <col min="4847" max="4847" width="3" style="3" bestFit="1" customWidth="1"/>
    <col min="4848" max="4848" width="10.5703125" style="3" bestFit="1" customWidth="1"/>
    <col min="4849" max="4849" width="7.5703125" style="3" bestFit="1" customWidth="1"/>
    <col min="4850" max="4850" width="6.140625" style="3" bestFit="1" customWidth="1"/>
    <col min="4851" max="4851" width="61.85546875" style="3" customWidth="1"/>
    <col min="4852" max="4852" width="2" style="3" customWidth="1"/>
    <col min="4853" max="5102" width="9.140625" style="3"/>
    <col min="5103" max="5103" width="3" style="3" bestFit="1" customWidth="1"/>
    <col min="5104" max="5104" width="10.5703125" style="3" bestFit="1" customWidth="1"/>
    <col min="5105" max="5105" width="7.5703125" style="3" bestFit="1" customWidth="1"/>
    <col min="5106" max="5106" width="6.140625" style="3" bestFit="1" customWidth="1"/>
    <col min="5107" max="5107" width="61.85546875" style="3" customWidth="1"/>
    <col min="5108" max="5108" width="2" style="3" customWidth="1"/>
    <col min="5109" max="5358" width="9.140625" style="3"/>
    <col min="5359" max="5359" width="3" style="3" bestFit="1" customWidth="1"/>
    <col min="5360" max="5360" width="10.5703125" style="3" bestFit="1" customWidth="1"/>
    <col min="5361" max="5361" width="7.5703125" style="3" bestFit="1" customWidth="1"/>
    <col min="5362" max="5362" width="6.140625" style="3" bestFit="1" customWidth="1"/>
    <col min="5363" max="5363" width="61.85546875" style="3" customWidth="1"/>
    <col min="5364" max="5364" width="2" style="3" customWidth="1"/>
    <col min="5365" max="5614" width="9.140625" style="3"/>
    <col min="5615" max="5615" width="3" style="3" bestFit="1" customWidth="1"/>
    <col min="5616" max="5616" width="10.5703125" style="3" bestFit="1" customWidth="1"/>
    <col min="5617" max="5617" width="7.5703125" style="3" bestFit="1" customWidth="1"/>
    <col min="5618" max="5618" width="6.140625" style="3" bestFit="1" customWidth="1"/>
    <col min="5619" max="5619" width="61.85546875" style="3" customWidth="1"/>
    <col min="5620" max="5620" width="2" style="3" customWidth="1"/>
    <col min="5621" max="5870" width="9.140625" style="3"/>
    <col min="5871" max="5871" width="3" style="3" bestFit="1" customWidth="1"/>
    <col min="5872" max="5872" width="10.5703125" style="3" bestFit="1" customWidth="1"/>
    <col min="5873" max="5873" width="7.5703125" style="3" bestFit="1" customWidth="1"/>
    <col min="5874" max="5874" width="6.140625" style="3" bestFit="1" customWidth="1"/>
    <col min="5875" max="5875" width="61.85546875" style="3" customWidth="1"/>
    <col min="5876" max="5876" width="2" style="3" customWidth="1"/>
    <col min="5877" max="6126" width="9.140625" style="3"/>
    <col min="6127" max="6127" width="3" style="3" bestFit="1" customWidth="1"/>
    <col min="6128" max="6128" width="10.5703125" style="3" bestFit="1" customWidth="1"/>
    <col min="6129" max="6129" width="7.5703125" style="3" bestFit="1" customWidth="1"/>
    <col min="6130" max="6130" width="6.140625" style="3" bestFit="1" customWidth="1"/>
    <col min="6131" max="6131" width="61.85546875" style="3" customWidth="1"/>
    <col min="6132" max="6132" width="2" style="3" customWidth="1"/>
    <col min="6133" max="6382" width="9.140625" style="3"/>
    <col min="6383" max="6383" width="3" style="3" bestFit="1" customWidth="1"/>
    <col min="6384" max="6384" width="10.5703125" style="3" bestFit="1" customWidth="1"/>
    <col min="6385" max="6385" width="7.5703125" style="3" bestFit="1" customWidth="1"/>
    <col min="6386" max="6386" width="6.140625" style="3" bestFit="1" customWidth="1"/>
    <col min="6387" max="6387" width="61.85546875" style="3" customWidth="1"/>
    <col min="6388" max="6388" width="2" style="3" customWidth="1"/>
    <col min="6389" max="6638" width="9.140625" style="3"/>
    <col min="6639" max="6639" width="3" style="3" bestFit="1" customWidth="1"/>
    <col min="6640" max="6640" width="10.5703125" style="3" bestFit="1" customWidth="1"/>
    <col min="6641" max="6641" width="7.5703125" style="3" bestFit="1" customWidth="1"/>
    <col min="6642" max="6642" width="6.140625" style="3" bestFit="1" customWidth="1"/>
    <col min="6643" max="6643" width="61.85546875" style="3" customWidth="1"/>
    <col min="6644" max="6644" width="2" style="3" customWidth="1"/>
    <col min="6645" max="6894" width="9.140625" style="3"/>
    <col min="6895" max="6895" width="3" style="3" bestFit="1" customWidth="1"/>
    <col min="6896" max="6896" width="10.5703125" style="3" bestFit="1" customWidth="1"/>
    <col min="6897" max="6897" width="7.5703125" style="3" bestFit="1" customWidth="1"/>
    <col min="6898" max="6898" width="6.140625" style="3" bestFit="1" customWidth="1"/>
    <col min="6899" max="6899" width="61.85546875" style="3" customWidth="1"/>
    <col min="6900" max="6900" width="2" style="3" customWidth="1"/>
    <col min="6901" max="7150" width="9.140625" style="3"/>
    <col min="7151" max="7151" width="3" style="3" bestFit="1" customWidth="1"/>
    <col min="7152" max="7152" width="10.5703125" style="3" bestFit="1" customWidth="1"/>
    <col min="7153" max="7153" width="7.5703125" style="3" bestFit="1" customWidth="1"/>
    <col min="7154" max="7154" width="6.140625" style="3" bestFit="1" customWidth="1"/>
    <col min="7155" max="7155" width="61.85546875" style="3" customWidth="1"/>
    <col min="7156" max="7156" width="2" style="3" customWidth="1"/>
    <col min="7157" max="7406" width="9.140625" style="3"/>
    <col min="7407" max="7407" width="3" style="3" bestFit="1" customWidth="1"/>
    <col min="7408" max="7408" width="10.5703125" style="3" bestFit="1" customWidth="1"/>
    <col min="7409" max="7409" width="7.5703125" style="3" bestFit="1" customWidth="1"/>
    <col min="7410" max="7410" width="6.140625" style="3" bestFit="1" customWidth="1"/>
    <col min="7411" max="7411" width="61.85546875" style="3" customWidth="1"/>
    <col min="7412" max="7412" width="2" style="3" customWidth="1"/>
    <col min="7413" max="7662" width="9.140625" style="3"/>
    <col min="7663" max="7663" width="3" style="3" bestFit="1" customWidth="1"/>
    <col min="7664" max="7664" width="10.5703125" style="3" bestFit="1" customWidth="1"/>
    <col min="7665" max="7665" width="7.5703125" style="3" bestFit="1" customWidth="1"/>
    <col min="7666" max="7666" width="6.140625" style="3" bestFit="1" customWidth="1"/>
    <col min="7667" max="7667" width="61.85546875" style="3" customWidth="1"/>
    <col min="7668" max="7668" width="2" style="3" customWidth="1"/>
    <col min="7669" max="7918" width="9.140625" style="3"/>
    <col min="7919" max="7919" width="3" style="3" bestFit="1" customWidth="1"/>
    <col min="7920" max="7920" width="10.5703125" style="3" bestFit="1" customWidth="1"/>
    <col min="7921" max="7921" width="7.5703125" style="3" bestFit="1" customWidth="1"/>
    <col min="7922" max="7922" width="6.140625" style="3" bestFit="1" customWidth="1"/>
    <col min="7923" max="7923" width="61.85546875" style="3" customWidth="1"/>
    <col min="7924" max="7924" width="2" style="3" customWidth="1"/>
    <col min="7925" max="8174" width="9.140625" style="3"/>
    <col min="8175" max="8175" width="3" style="3" bestFit="1" customWidth="1"/>
    <col min="8176" max="8176" width="10.5703125" style="3" bestFit="1" customWidth="1"/>
    <col min="8177" max="8177" width="7.5703125" style="3" bestFit="1" customWidth="1"/>
    <col min="8178" max="8178" width="6.140625" style="3" bestFit="1" customWidth="1"/>
    <col min="8179" max="8179" width="61.85546875" style="3" customWidth="1"/>
    <col min="8180" max="8180" width="2" style="3" customWidth="1"/>
    <col min="8181" max="8430" width="9.140625" style="3"/>
    <col min="8431" max="8431" width="3" style="3" bestFit="1" customWidth="1"/>
    <col min="8432" max="8432" width="10.5703125" style="3" bestFit="1" customWidth="1"/>
    <col min="8433" max="8433" width="7.5703125" style="3" bestFit="1" customWidth="1"/>
    <col min="8434" max="8434" width="6.140625" style="3" bestFit="1" customWidth="1"/>
    <col min="8435" max="8435" width="61.85546875" style="3" customWidth="1"/>
    <col min="8436" max="8436" width="2" style="3" customWidth="1"/>
    <col min="8437" max="8686" width="9.140625" style="3"/>
    <col min="8687" max="8687" width="3" style="3" bestFit="1" customWidth="1"/>
    <col min="8688" max="8688" width="10.5703125" style="3" bestFit="1" customWidth="1"/>
    <col min="8689" max="8689" width="7.5703125" style="3" bestFit="1" customWidth="1"/>
    <col min="8690" max="8690" width="6.140625" style="3" bestFit="1" customWidth="1"/>
    <col min="8691" max="8691" width="61.85546875" style="3" customWidth="1"/>
    <col min="8692" max="8692" width="2" style="3" customWidth="1"/>
    <col min="8693" max="8942" width="9.140625" style="3"/>
    <col min="8943" max="8943" width="3" style="3" bestFit="1" customWidth="1"/>
    <col min="8944" max="8944" width="10.5703125" style="3" bestFit="1" customWidth="1"/>
    <col min="8945" max="8945" width="7.5703125" style="3" bestFit="1" customWidth="1"/>
    <col min="8946" max="8946" width="6.140625" style="3" bestFit="1" customWidth="1"/>
    <col min="8947" max="8947" width="61.85546875" style="3" customWidth="1"/>
    <col min="8948" max="8948" width="2" style="3" customWidth="1"/>
    <col min="8949" max="9198" width="9.140625" style="3"/>
    <col min="9199" max="9199" width="3" style="3" bestFit="1" customWidth="1"/>
    <col min="9200" max="9200" width="10.5703125" style="3" bestFit="1" customWidth="1"/>
    <col min="9201" max="9201" width="7.5703125" style="3" bestFit="1" customWidth="1"/>
    <col min="9202" max="9202" width="6.140625" style="3" bestFit="1" customWidth="1"/>
    <col min="9203" max="9203" width="61.85546875" style="3" customWidth="1"/>
    <col min="9204" max="9204" width="2" style="3" customWidth="1"/>
    <col min="9205" max="9454" width="9.140625" style="3"/>
    <col min="9455" max="9455" width="3" style="3" bestFit="1" customWidth="1"/>
    <col min="9456" max="9456" width="10.5703125" style="3" bestFit="1" customWidth="1"/>
    <col min="9457" max="9457" width="7.5703125" style="3" bestFit="1" customWidth="1"/>
    <col min="9458" max="9458" width="6.140625" style="3" bestFit="1" customWidth="1"/>
    <col min="9459" max="9459" width="61.85546875" style="3" customWidth="1"/>
    <col min="9460" max="9460" width="2" style="3" customWidth="1"/>
    <col min="9461" max="9710" width="9.140625" style="3"/>
    <col min="9711" max="9711" width="3" style="3" bestFit="1" customWidth="1"/>
    <col min="9712" max="9712" width="10.5703125" style="3" bestFit="1" customWidth="1"/>
    <col min="9713" max="9713" width="7.5703125" style="3" bestFit="1" customWidth="1"/>
    <col min="9714" max="9714" width="6.140625" style="3" bestFit="1" customWidth="1"/>
    <col min="9715" max="9715" width="61.85546875" style="3" customWidth="1"/>
    <col min="9716" max="9716" width="2" style="3" customWidth="1"/>
    <col min="9717" max="9966" width="9.140625" style="3"/>
    <col min="9967" max="9967" width="3" style="3" bestFit="1" customWidth="1"/>
    <col min="9968" max="9968" width="10.5703125" style="3" bestFit="1" customWidth="1"/>
    <col min="9969" max="9969" width="7.5703125" style="3" bestFit="1" customWidth="1"/>
    <col min="9970" max="9970" width="6.140625" style="3" bestFit="1" customWidth="1"/>
    <col min="9971" max="9971" width="61.85546875" style="3" customWidth="1"/>
    <col min="9972" max="9972" width="2" style="3" customWidth="1"/>
    <col min="9973" max="10222" width="9.140625" style="3"/>
    <col min="10223" max="10223" width="3" style="3" bestFit="1" customWidth="1"/>
    <col min="10224" max="10224" width="10.5703125" style="3" bestFit="1" customWidth="1"/>
    <col min="10225" max="10225" width="7.5703125" style="3" bestFit="1" customWidth="1"/>
    <col min="10226" max="10226" width="6.140625" style="3" bestFit="1" customWidth="1"/>
    <col min="10227" max="10227" width="61.85546875" style="3" customWidth="1"/>
    <col min="10228" max="10228" width="2" style="3" customWidth="1"/>
    <col min="10229" max="10478" width="9.140625" style="3"/>
    <col min="10479" max="10479" width="3" style="3" bestFit="1" customWidth="1"/>
    <col min="10480" max="10480" width="10.5703125" style="3" bestFit="1" customWidth="1"/>
    <col min="10481" max="10481" width="7.5703125" style="3" bestFit="1" customWidth="1"/>
    <col min="10482" max="10482" width="6.140625" style="3" bestFit="1" customWidth="1"/>
    <col min="10483" max="10483" width="61.85546875" style="3" customWidth="1"/>
    <col min="10484" max="10484" width="2" style="3" customWidth="1"/>
    <col min="10485" max="10734" width="9.140625" style="3"/>
    <col min="10735" max="10735" width="3" style="3" bestFit="1" customWidth="1"/>
    <col min="10736" max="10736" width="10.5703125" style="3" bestFit="1" customWidth="1"/>
    <col min="10737" max="10737" width="7.5703125" style="3" bestFit="1" customWidth="1"/>
    <col min="10738" max="10738" width="6.140625" style="3" bestFit="1" customWidth="1"/>
    <col min="10739" max="10739" width="61.85546875" style="3" customWidth="1"/>
    <col min="10740" max="10740" width="2" style="3" customWidth="1"/>
    <col min="10741" max="10990" width="9.140625" style="3"/>
    <col min="10991" max="10991" width="3" style="3" bestFit="1" customWidth="1"/>
    <col min="10992" max="10992" width="10.5703125" style="3" bestFit="1" customWidth="1"/>
    <col min="10993" max="10993" width="7.5703125" style="3" bestFit="1" customWidth="1"/>
    <col min="10994" max="10994" width="6.140625" style="3" bestFit="1" customWidth="1"/>
    <col min="10995" max="10995" width="61.85546875" style="3" customWidth="1"/>
    <col min="10996" max="10996" width="2" style="3" customWidth="1"/>
    <col min="10997" max="11246" width="9.140625" style="3"/>
    <col min="11247" max="11247" width="3" style="3" bestFit="1" customWidth="1"/>
    <col min="11248" max="11248" width="10.5703125" style="3" bestFit="1" customWidth="1"/>
    <col min="11249" max="11249" width="7.5703125" style="3" bestFit="1" customWidth="1"/>
    <col min="11250" max="11250" width="6.140625" style="3" bestFit="1" customWidth="1"/>
    <col min="11251" max="11251" width="61.85546875" style="3" customWidth="1"/>
    <col min="11252" max="11252" width="2" style="3" customWidth="1"/>
    <col min="11253" max="11502" width="9.140625" style="3"/>
    <col min="11503" max="11503" width="3" style="3" bestFit="1" customWidth="1"/>
    <col min="11504" max="11504" width="10.5703125" style="3" bestFit="1" customWidth="1"/>
    <col min="11505" max="11505" width="7.5703125" style="3" bestFit="1" customWidth="1"/>
    <col min="11506" max="11506" width="6.140625" style="3" bestFit="1" customWidth="1"/>
    <col min="11507" max="11507" width="61.85546875" style="3" customWidth="1"/>
    <col min="11508" max="11508" width="2" style="3" customWidth="1"/>
    <col min="11509" max="11758" width="9.140625" style="3"/>
    <col min="11759" max="11759" width="3" style="3" bestFit="1" customWidth="1"/>
    <col min="11760" max="11760" width="10.5703125" style="3" bestFit="1" customWidth="1"/>
    <col min="11761" max="11761" width="7.5703125" style="3" bestFit="1" customWidth="1"/>
    <col min="11762" max="11762" width="6.140625" style="3" bestFit="1" customWidth="1"/>
    <col min="11763" max="11763" width="61.85546875" style="3" customWidth="1"/>
    <col min="11764" max="11764" width="2" style="3" customWidth="1"/>
    <col min="11765" max="12014" width="9.140625" style="3"/>
    <col min="12015" max="12015" width="3" style="3" bestFit="1" customWidth="1"/>
    <col min="12016" max="12016" width="10.5703125" style="3" bestFit="1" customWidth="1"/>
    <col min="12017" max="12017" width="7.5703125" style="3" bestFit="1" customWidth="1"/>
    <col min="12018" max="12018" width="6.140625" style="3" bestFit="1" customWidth="1"/>
    <col min="12019" max="12019" width="61.85546875" style="3" customWidth="1"/>
    <col min="12020" max="12020" width="2" style="3" customWidth="1"/>
    <col min="12021" max="12270" width="9.140625" style="3"/>
    <col min="12271" max="12271" width="3" style="3" bestFit="1" customWidth="1"/>
    <col min="12272" max="12272" width="10.5703125" style="3" bestFit="1" customWidth="1"/>
    <col min="12273" max="12273" width="7.5703125" style="3" bestFit="1" customWidth="1"/>
    <col min="12274" max="12274" width="6.140625" style="3" bestFit="1" customWidth="1"/>
    <col min="12275" max="12275" width="61.85546875" style="3" customWidth="1"/>
    <col min="12276" max="12276" width="2" style="3" customWidth="1"/>
    <col min="12277" max="12526" width="9.140625" style="3"/>
    <col min="12527" max="12527" width="3" style="3" bestFit="1" customWidth="1"/>
    <col min="12528" max="12528" width="10.5703125" style="3" bestFit="1" customWidth="1"/>
    <col min="12529" max="12529" width="7.5703125" style="3" bestFit="1" customWidth="1"/>
    <col min="12530" max="12530" width="6.140625" style="3" bestFit="1" customWidth="1"/>
    <col min="12531" max="12531" width="61.85546875" style="3" customWidth="1"/>
    <col min="12532" max="12532" width="2" style="3" customWidth="1"/>
    <col min="12533" max="12782" width="9.140625" style="3"/>
    <col min="12783" max="12783" width="3" style="3" bestFit="1" customWidth="1"/>
    <col min="12784" max="12784" width="10.5703125" style="3" bestFit="1" customWidth="1"/>
    <col min="12785" max="12785" width="7.5703125" style="3" bestFit="1" customWidth="1"/>
    <col min="12786" max="12786" width="6.140625" style="3" bestFit="1" customWidth="1"/>
    <col min="12787" max="12787" width="61.85546875" style="3" customWidth="1"/>
    <col min="12788" max="12788" width="2" style="3" customWidth="1"/>
    <col min="12789" max="13038" width="9.140625" style="3"/>
    <col min="13039" max="13039" width="3" style="3" bestFit="1" customWidth="1"/>
    <col min="13040" max="13040" width="10.5703125" style="3" bestFit="1" customWidth="1"/>
    <col min="13041" max="13041" width="7.5703125" style="3" bestFit="1" customWidth="1"/>
    <col min="13042" max="13042" width="6.140625" style="3" bestFit="1" customWidth="1"/>
    <col min="13043" max="13043" width="61.85546875" style="3" customWidth="1"/>
    <col min="13044" max="13044" width="2" style="3" customWidth="1"/>
    <col min="13045" max="13294" width="9.140625" style="3"/>
    <col min="13295" max="13295" width="3" style="3" bestFit="1" customWidth="1"/>
    <col min="13296" max="13296" width="10.5703125" style="3" bestFit="1" customWidth="1"/>
    <col min="13297" max="13297" width="7.5703125" style="3" bestFit="1" customWidth="1"/>
    <col min="13298" max="13298" width="6.140625" style="3" bestFit="1" customWidth="1"/>
    <col min="13299" max="13299" width="61.85546875" style="3" customWidth="1"/>
    <col min="13300" max="13300" width="2" style="3" customWidth="1"/>
    <col min="13301" max="13550" width="9.140625" style="3"/>
    <col min="13551" max="13551" width="3" style="3" bestFit="1" customWidth="1"/>
    <col min="13552" max="13552" width="10.5703125" style="3" bestFit="1" customWidth="1"/>
    <col min="13553" max="13553" width="7.5703125" style="3" bestFit="1" customWidth="1"/>
    <col min="13554" max="13554" width="6.140625" style="3" bestFit="1" customWidth="1"/>
    <col min="13555" max="13555" width="61.85546875" style="3" customWidth="1"/>
    <col min="13556" max="13556" width="2" style="3" customWidth="1"/>
    <col min="13557" max="13806" width="9.140625" style="3"/>
    <col min="13807" max="13807" width="3" style="3" bestFit="1" customWidth="1"/>
    <col min="13808" max="13808" width="10.5703125" style="3" bestFit="1" customWidth="1"/>
    <col min="13809" max="13809" width="7.5703125" style="3" bestFit="1" customWidth="1"/>
    <col min="13810" max="13810" width="6.140625" style="3" bestFit="1" customWidth="1"/>
    <col min="13811" max="13811" width="61.85546875" style="3" customWidth="1"/>
    <col min="13812" max="13812" width="2" style="3" customWidth="1"/>
    <col min="13813" max="14062" width="9.140625" style="3"/>
    <col min="14063" max="14063" width="3" style="3" bestFit="1" customWidth="1"/>
    <col min="14064" max="14064" width="10.5703125" style="3" bestFit="1" customWidth="1"/>
    <col min="14065" max="14065" width="7.5703125" style="3" bestFit="1" customWidth="1"/>
    <col min="14066" max="14066" width="6.140625" style="3" bestFit="1" customWidth="1"/>
    <col min="14067" max="14067" width="61.85546875" style="3" customWidth="1"/>
    <col min="14068" max="14068" width="2" style="3" customWidth="1"/>
    <col min="14069" max="14318" width="9.140625" style="3"/>
    <col min="14319" max="14319" width="3" style="3" bestFit="1" customWidth="1"/>
    <col min="14320" max="14320" width="10.5703125" style="3" bestFit="1" customWidth="1"/>
    <col min="14321" max="14321" width="7.5703125" style="3" bestFit="1" customWidth="1"/>
    <col min="14322" max="14322" width="6.140625" style="3" bestFit="1" customWidth="1"/>
    <col min="14323" max="14323" width="61.85546875" style="3" customWidth="1"/>
    <col min="14324" max="14324" width="2" style="3" customWidth="1"/>
    <col min="14325" max="14574" width="9.140625" style="3"/>
    <col min="14575" max="14575" width="3" style="3" bestFit="1" customWidth="1"/>
    <col min="14576" max="14576" width="10.5703125" style="3" bestFit="1" customWidth="1"/>
    <col min="14577" max="14577" width="7.5703125" style="3" bestFit="1" customWidth="1"/>
    <col min="14578" max="14578" width="6.140625" style="3" bestFit="1" customWidth="1"/>
    <col min="14579" max="14579" width="61.85546875" style="3" customWidth="1"/>
    <col min="14580" max="14580" width="2" style="3" customWidth="1"/>
    <col min="14581" max="14830" width="9.140625" style="3"/>
    <col min="14831" max="14831" width="3" style="3" bestFit="1" customWidth="1"/>
    <col min="14832" max="14832" width="10.5703125" style="3" bestFit="1" customWidth="1"/>
    <col min="14833" max="14833" width="7.5703125" style="3" bestFit="1" customWidth="1"/>
    <col min="14834" max="14834" width="6.140625" style="3" bestFit="1" customWidth="1"/>
    <col min="14835" max="14835" width="61.85546875" style="3" customWidth="1"/>
    <col min="14836" max="14836" width="2" style="3" customWidth="1"/>
    <col min="14837" max="15086" width="9.140625" style="3"/>
    <col min="15087" max="15087" width="3" style="3" bestFit="1" customWidth="1"/>
    <col min="15088" max="15088" width="10.5703125" style="3" bestFit="1" customWidth="1"/>
    <col min="15089" max="15089" width="7.5703125" style="3" bestFit="1" customWidth="1"/>
    <col min="15090" max="15090" width="6.140625" style="3" bestFit="1" customWidth="1"/>
    <col min="15091" max="15091" width="61.85546875" style="3" customWidth="1"/>
    <col min="15092" max="15092" width="2" style="3" customWidth="1"/>
    <col min="15093" max="15342" width="9.140625" style="3"/>
    <col min="15343" max="15343" width="3" style="3" bestFit="1" customWidth="1"/>
    <col min="15344" max="15344" width="10.5703125" style="3" bestFit="1" customWidth="1"/>
    <col min="15345" max="15345" width="7.5703125" style="3" bestFit="1" customWidth="1"/>
    <col min="15346" max="15346" width="6.140625" style="3" bestFit="1" customWidth="1"/>
    <col min="15347" max="15347" width="61.85546875" style="3" customWidth="1"/>
    <col min="15348" max="15348" width="2" style="3" customWidth="1"/>
    <col min="15349" max="15598" width="9.140625" style="3"/>
    <col min="15599" max="15599" width="3" style="3" bestFit="1" customWidth="1"/>
    <col min="15600" max="15600" width="10.5703125" style="3" bestFit="1" customWidth="1"/>
    <col min="15601" max="15601" width="7.5703125" style="3" bestFit="1" customWidth="1"/>
    <col min="15602" max="15602" width="6.140625" style="3" bestFit="1" customWidth="1"/>
    <col min="15603" max="15603" width="61.85546875" style="3" customWidth="1"/>
    <col min="15604" max="15604" width="2" style="3" customWidth="1"/>
    <col min="15605" max="15854" width="9.140625" style="3"/>
    <col min="15855" max="15855" width="3" style="3" bestFit="1" customWidth="1"/>
    <col min="15856" max="15856" width="10.5703125" style="3" bestFit="1" customWidth="1"/>
    <col min="15857" max="15857" width="7.5703125" style="3" bestFit="1" customWidth="1"/>
    <col min="15858" max="15858" width="6.140625" style="3" bestFit="1" customWidth="1"/>
    <col min="15859" max="15859" width="61.85546875" style="3" customWidth="1"/>
    <col min="15860" max="15860" width="2" style="3" customWidth="1"/>
    <col min="15861" max="16110" width="9.140625" style="3"/>
    <col min="16111" max="16111" width="3" style="3" bestFit="1" customWidth="1"/>
    <col min="16112" max="16112" width="10.5703125" style="3" bestFit="1" customWidth="1"/>
    <col min="16113" max="16113" width="7.5703125" style="3" bestFit="1" customWidth="1"/>
    <col min="16114" max="16114" width="6.140625" style="3" bestFit="1" customWidth="1"/>
    <col min="16115" max="16115" width="61.85546875" style="3" customWidth="1"/>
    <col min="16116" max="16116" width="2" style="3" customWidth="1"/>
    <col min="16117" max="16384" width="9.140625" style="3"/>
  </cols>
  <sheetData>
    <row r="1" spans="1:13" ht="21" thickBot="1" x14ac:dyDescent="0.35">
      <c r="A1" s="124" t="s">
        <v>147</v>
      </c>
      <c r="B1" s="124"/>
      <c r="C1" s="124"/>
      <c r="D1" s="124"/>
      <c r="E1" s="124"/>
      <c r="F1" s="1"/>
      <c r="G1" s="71"/>
      <c r="H1" s="71"/>
      <c r="I1" s="71"/>
      <c r="J1" s="71"/>
      <c r="K1" s="72" t="s">
        <v>81</v>
      </c>
      <c r="L1" s="2"/>
      <c r="M1" s="123">
        <v>2</v>
      </c>
    </row>
    <row r="2" spans="1:13" ht="17.25" customHeight="1" thickBot="1" x14ac:dyDescent="0.3">
      <c r="A2" s="24">
        <v>1</v>
      </c>
      <c r="B2" s="54" t="s">
        <v>58</v>
      </c>
      <c r="C2" s="25"/>
      <c r="D2" s="70"/>
      <c r="E2" s="26"/>
      <c r="F2" s="4"/>
      <c r="G2" s="139" t="s">
        <v>131</v>
      </c>
      <c r="H2" s="140"/>
      <c r="I2" s="141" t="s">
        <v>117</v>
      </c>
      <c r="J2" s="142"/>
      <c r="K2" s="143"/>
      <c r="M2" s="123" t="s">
        <v>141</v>
      </c>
    </row>
    <row r="3" spans="1:13" ht="17.25" customHeight="1" thickBot="1" x14ac:dyDescent="0.35">
      <c r="A3" s="27">
        <v>2</v>
      </c>
      <c r="B3" s="53" t="s">
        <v>142</v>
      </c>
      <c r="C3" s="28" t="s">
        <v>139</v>
      </c>
      <c r="D3" s="92">
        <f>M1</f>
        <v>2</v>
      </c>
      <c r="E3" s="29" t="s">
        <v>2</v>
      </c>
      <c r="F3" s="4"/>
      <c r="G3" s="73" t="s">
        <v>125</v>
      </c>
      <c r="H3" s="76" t="str">
        <f>IF(D3=1,3*D4/4," ")</f>
        <v xml:space="preserve"> </v>
      </c>
      <c r="I3" s="144"/>
      <c r="J3" s="145"/>
      <c r="K3" s="146"/>
      <c r="M3" s="123" t="s">
        <v>140</v>
      </c>
    </row>
    <row r="4" spans="1:13" ht="17.25" customHeight="1" thickBot="1" x14ac:dyDescent="0.3">
      <c r="A4" s="27">
        <v>3</v>
      </c>
      <c r="B4" s="53" t="s">
        <v>82</v>
      </c>
      <c r="C4" s="28" t="s">
        <v>17</v>
      </c>
      <c r="D4" s="61">
        <f>INDEX(Материалы!B6:B121,Материалы!A1)</f>
        <v>1.4</v>
      </c>
      <c r="E4" s="29" t="s">
        <v>1</v>
      </c>
      <c r="F4" s="4"/>
      <c r="G4" s="73" t="s">
        <v>53</v>
      </c>
      <c r="H4" s="83" t="str">
        <f>IF(D3=1,D14," ")</f>
        <v xml:space="preserve"> </v>
      </c>
      <c r="I4" s="80" t="s">
        <v>17</v>
      </c>
      <c r="J4" s="84" t="str">
        <f>IF(D3=1,D4," ")</f>
        <v xml:space="preserve"> </v>
      </c>
      <c r="K4" s="79" t="s">
        <v>133</v>
      </c>
    </row>
    <row r="5" spans="1:13" ht="17.25" customHeight="1" thickBot="1" x14ac:dyDescent="0.25">
      <c r="A5" s="95"/>
      <c r="B5" s="94" t="str">
        <f>IF(D10=0,"Выбери d из диапазона в окне п.1! Такого диаметра в выбранном ГОСТе нет!","")</f>
        <v/>
      </c>
      <c r="C5" s="96"/>
      <c r="D5" s="97"/>
      <c r="E5" s="98"/>
      <c r="F5" s="4"/>
      <c r="G5" s="75"/>
      <c r="H5" s="78"/>
      <c r="I5" s="86"/>
      <c r="J5" s="78"/>
      <c r="K5" s="79"/>
    </row>
    <row r="6" spans="1:13" ht="17.25" customHeight="1" thickBot="1" x14ac:dyDescent="0.35">
      <c r="A6" s="27">
        <v>4</v>
      </c>
      <c r="B6" s="55" t="s">
        <v>16</v>
      </c>
      <c r="C6" s="28" t="s">
        <v>61</v>
      </c>
      <c r="D6" s="107">
        <f>'По ГОСТ'!D6</f>
        <v>11.5</v>
      </c>
      <c r="E6" s="29" t="s">
        <v>1</v>
      </c>
      <c r="F6" s="4"/>
      <c r="G6" s="75"/>
      <c r="H6" s="80"/>
      <c r="I6" s="129" t="str">
        <f>IF(D3=1,D6," ")</f>
        <v xml:space="preserve"> </v>
      </c>
      <c r="J6" s="78"/>
      <c r="K6" s="79"/>
    </row>
    <row r="7" spans="1:13" ht="17.25" customHeight="1" thickBot="1" x14ac:dyDescent="0.25">
      <c r="A7" s="95"/>
      <c r="B7" s="94" t="str">
        <f>IF(D8&lt;4,"Увеличь D1 или уменьши d!",IF(D8&gt;12,"Уменьши D1 или увеличь d!",""))</f>
        <v/>
      </c>
      <c r="C7" s="96"/>
      <c r="D7" s="97"/>
      <c r="E7" s="98"/>
      <c r="F7" s="4"/>
      <c r="G7" s="75"/>
      <c r="H7" s="80"/>
      <c r="I7" s="129"/>
      <c r="J7" s="78"/>
      <c r="K7" s="79"/>
    </row>
    <row r="8" spans="1:13" ht="17.25" customHeight="1" thickBot="1" x14ac:dyDescent="0.3">
      <c r="A8" s="30">
        <v>5</v>
      </c>
      <c r="B8" s="56" t="s">
        <v>108</v>
      </c>
      <c r="C8" s="31" t="s">
        <v>12</v>
      </c>
      <c r="D8" s="102">
        <f>D6/D4-1</f>
        <v>7.2142857142857153</v>
      </c>
      <c r="E8" s="32" t="s">
        <v>2</v>
      </c>
      <c r="F8" s="4"/>
      <c r="G8" s="75"/>
      <c r="H8" s="78"/>
      <c r="I8" s="87" t="s">
        <v>118</v>
      </c>
      <c r="J8" s="78"/>
      <c r="K8" s="79"/>
    </row>
    <row r="9" spans="1:13" ht="17.25" customHeight="1" thickTop="1" thickBot="1" x14ac:dyDescent="0.35">
      <c r="A9" s="33">
        <v>6</v>
      </c>
      <c r="B9" s="56" t="s">
        <v>18</v>
      </c>
      <c r="C9" s="31" t="s">
        <v>64</v>
      </c>
      <c r="D9" s="105">
        <f>D38*D4/8/D8^3/(1+1/(2*D8)-1/(2*D8^2))</f>
        <v>34.52587904488874</v>
      </c>
      <c r="E9" s="106" t="s">
        <v>0</v>
      </c>
      <c r="F9" s="4"/>
      <c r="G9" s="75"/>
      <c r="H9" s="78"/>
      <c r="I9" s="85"/>
      <c r="J9" s="78"/>
      <c r="K9" s="79"/>
    </row>
    <row r="10" spans="1:13" ht="17.25" customHeight="1" thickTop="1" thickBot="1" x14ac:dyDescent="0.3">
      <c r="A10" s="30">
        <v>7</v>
      </c>
      <c r="B10" s="34" t="s">
        <v>59</v>
      </c>
      <c r="C10" s="34" t="s">
        <v>62</v>
      </c>
      <c r="D10" s="103">
        <f>INDEX(Материалы!I6:Y121,Материалы!A1,Материалы!AA1)</f>
        <v>1130</v>
      </c>
      <c r="E10" s="35" t="s">
        <v>63</v>
      </c>
      <c r="F10" s="4"/>
      <c r="G10" s="75"/>
      <c r="H10" s="78"/>
      <c r="I10" s="78"/>
      <c r="J10" s="78"/>
      <c r="K10" s="79"/>
    </row>
    <row r="11" spans="1:13" ht="17.25" customHeight="1" thickBot="1" x14ac:dyDescent="0.35">
      <c r="A11" s="33">
        <v>8</v>
      </c>
      <c r="B11" s="56" t="s">
        <v>19</v>
      </c>
      <c r="C11" s="31" t="s">
        <v>65</v>
      </c>
      <c r="D11" s="47">
        <f>D10*PI()*D4^3/(((4*D8-1)/(4*D8-4)+0.615/D8)*8*(D6-D4))</f>
        <v>99.971538907989554</v>
      </c>
      <c r="E11" s="32" t="s">
        <v>5</v>
      </c>
      <c r="F11" s="4"/>
      <c r="G11" s="73" t="s">
        <v>126</v>
      </c>
      <c r="H11" s="76" t="str">
        <f>IF(D3=1,D4/4," ")</f>
        <v xml:space="preserve"> </v>
      </c>
      <c r="I11" s="74"/>
      <c r="J11" s="76"/>
      <c r="K11" s="79"/>
    </row>
    <row r="12" spans="1:13" ht="17.25" customHeight="1" thickBot="1" x14ac:dyDescent="0.35">
      <c r="A12" s="30">
        <v>9</v>
      </c>
      <c r="B12" s="56" t="s">
        <v>20</v>
      </c>
      <c r="C12" s="31" t="s">
        <v>66</v>
      </c>
      <c r="D12" s="48">
        <f>D11/D9</f>
        <v>2.8955537606446398</v>
      </c>
      <c r="E12" s="32" t="s">
        <v>1</v>
      </c>
      <c r="F12" s="4"/>
      <c r="G12" s="73" t="s">
        <v>119</v>
      </c>
      <c r="H12" s="83" t="str">
        <f>IF(D3=1,D24," ")</f>
        <v xml:space="preserve"> </v>
      </c>
      <c r="I12" s="78"/>
      <c r="J12" s="78"/>
      <c r="K12" s="79"/>
    </row>
    <row r="13" spans="1:13" ht="17.25" customHeight="1" thickBot="1" x14ac:dyDescent="0.3">
      <c r="A13" s="33">
        <v>10</v>
      </c>
      <c r="B13" s="56" t="s">
        <v>21</v>
      </c>
      <c r="C13" s="31" t="s">
        <v>14</v>
      </c>
      <c r="D13" s="48">
        <f>D4+D12</f>
        <v>4.2955537606446397</v>
      </c>
      <c r="E13" s="32" t="s">
        <v>1</v>
      </c>
      <c r="F13" s="4"/>
      <c r="G13" s="73" t="s">
        <v>120</v>
      </c>
      <c r="H13" s="83" t="str">
        <f>IF(D3=1,D27," ")</f>
        <v xml:space="preserve"> </v>
      </c>
      <c r="I13" s="78"/>
      <c r="J13" s="78"/>
      <c r="K13" s="79"/>
    </row>
    <row r="14" spans="1:13" ht="17.25" customHeight="1" thickBot="1" x14ac:dyDescent="0.3">
      <c r="A14" s="27">
        <v>11</v>
      </c>
      <c r="B14" s="55" t="s">
        <v>52</v>
      </c>
      <c r="C14" s="28" t="s">
        <v>53</v>
      </c>
      <c r="D14" s="107">
        <f>'По ГОСТ'!D14</f>
        <v>4</v>
      </c>
      <c r="E14" s="29" t="s">
        <v>1</v>
      </c>
      <c r="F14" s="4"/>
      <c r="G14" s="73" t="s">
        <v>121</v>
      </c>
      <c r="H14" s="83" t="str">
        <f>IF(D3=1,D19," ")</f>
        <v xml:space="preserve"> </v>
      </c>
      <c r="I14" s="78"/>
      <c r="J14" s="78"/>
      <c r="K14" s="79"/>
    </row>
    <row r="15" spans="1:13" ht="17.25" customHeight="1" thickBot="1" x14ac:dyDescent="0.3">
      <c r="A15" s="95"/>
      <c r="B15" s="94" t="str">
        <f>IF(D14&gt;D13,"Уменьши t!","")</f>
        <v/>
      </c>
      <c r="C15" s="96"/>
      <c r="D15" s="97"/>
      <c r="E15" s="98"/>
      <c r="F15" s="4"/>
      <c r="G15" s="73" t="s">
        <v>122</v>
      </c>
      <c r="H15" s="83" t="str">
        <f>IF(D3=1,D25," ")</f>
        <v xml:space="preserve"> </v>
      </c>
      <c r="I15" s="78"/>
      <c r="J15" s="80" t="s">
        <v>124</v>
      </c>
      <c r="K15" s="89" t="str">
        <f>IF(D3=1,D29," ")</f>
        <v xml:space="preserve"> </v>
      </c>
    </row>
    <row r="16" spans="1:13" ht="17.25" customHeight="1" thickBot="1" x14ac:dyDescent="0.35">
      <c r="A16" s="30">
        <v>12</v>
      </c>
      <c r="B16" s="56" t="s">
        <v>22</v>
      </c>
      <c r="C16" s="31" t="s">
        <v>67</v>
      </c>
      <c r="D16" s="47">
        <f>D14-D4</f>
        <v>2.6</v>
      </c>
      <c r="E16" s="32" t="s">
        <v>1</v>
      </c>
      <c r="F16" s="4"/>
      <c r="G16" s="73" t="s">
        <v>55</v>
      </c>
      <c r="H16" s="83" t="str">
        <f>IF(D3=1,D21," ")</f>
        <v xml:space="preserve"> </v>
      </c>
      <c r="I16" s="78"/>
      <c r="J16" s="80" t="s">
        <v>6</v>
      </c>
      <c r="K16" s="89" t="str">
        <f>IF(D3=1,D26," ")</f>
        <v xml:space="preserve"> </v>
      </c>
    </row>
    <row r="17" spans="1:11" ht="17.25" customHeight="1" thickBot="1" x14ac:dyDescent="0.35">
      <c r="A17" s="36">
        <v>13</v>
      </c>
      <c r="B17" s="57" t="s">
        <v>23</v>
      </c>
      <c r="C17" s="37" t="s">
        <v>68</v>
      </c>
      <c r="D17" s="49">
        <f>D9*D16</f>
        <v>89.767285516710729</v>
      </c>
      <c r="E17" s="38" t="s">
        <v>5</v>
      </c>
      <c r="F17" s="4"/>
      <c r="G17" s="77" t="s">
        <v>123</v>
      </c>
      <c r="H17" s="88" t="str">
        <f>IF(D3=1,D30," ")</f>
        <v xml:space="preserve"> </v>
      </c>
      <c r="I17" s="81"/>
      <c r="J17" s="82" t="s">
        <v>4</v>
      </c>
      <c r="K17" s="90" t="str">
        <f>IF(D3=1,D17," ")</f>
        <v xml:space="preserve"> </v>
      </c>
    </row>
    <row r="18" spans="1:11" ht="17.25" customHeight="1" thickBot="1" x14ac:dyDescent="0.35">
      <c r="A18" s="33">
        <v>14</v>
      </c>
      <c r="B18" s="58" t="s">
        <v>24</v>
      </c>
      <c r="C18" s="39" t="s">
        <v>69</v>
      </c>
      <c r="D18" s="50">
        <f>(1-D40)*D17</f>
        <v>75.404519834037004</v>
      </c>
      <c r="E18" s="40" t="s">
        <v>3</v>
      </c>
      <c r="F18" s="4"/>
      <c r="G18" s="139" t="s">
        <v>132</v>
      </c>
      <c r="H18" s="140"/>
      <c r="I18" s="141" t="s">
        <v>116</v>
      </c>
      <c r="J18" s="142"/>
      <c r="K18" s="143"/>
    </row>
    <row r="19" spans="1:11" ht="17.25" customHeight="1" thickBot="1" x14ac:dyDescent="0.35">
      <c r="A19" s="27">
        <v>15</v>
      </c>
      <c r="B19" s="55" t="s">
        <v>54</v>
      </c>
      <c r="C19" s="28" t="s">
        <v>70</v>
      </c>
      <c r="D19" s="107">
        <f>'По ГОСТ'!D19</f>
        <v>34.799999999999997</v>
      </c>
      <c r="E19" s="29" t="s">
        <v>1</v>
      </c>
      <c r="F19" s="4"/>
      <c r="G19" s="73" t="s">
        <v>127</v>
      </c>
      <c r="H19" s="83">
        <f>IF(D3=2,D4/2," ")</f>
        <v>0.7</v>
      </c>
      <c r="I19" s="144"/>
      <c r="J19" s="145"/>
      <c r="K19" s="146"/>
    </row>
    <row r="20" spans="1:11" ht="17.25" customHeight="1" thickBot="1" x14ac:dyDescent="0.35">
      <c r="A20" s="30">
        <v>16</v>
      </c>
      <c r="B20" s="56" t="s">
        <v>25</v>
      </c>
      <c r="C20" s="31" t="s">
        <v>71</v>
      </c>
      <c r="D20" s="47">
        <f>(D19-D4)/(D4+D17/D9-D18/D9)</f>
        <v>18.392070484581495</v>
      </c>
      <c r="E20" s="32" t="s">
        <v>136</v>
      </c>
      <c r="F20" s="4"/>
      <c r="G20" s="73" t="s">
        <v>53</v>
      </c>
      <c r="H20" s="76">
        <f>IF(D3=2,D14," ")</f>
        <v>4</v>
      </c>
      <c r="I20" s="80" t="s">
        <v>17</v>
      </c>
      <c r="J20" s="83">
        <f>IF(D3=2,D4," ")</f>
        <v>1.4</v>
      </c>
      <c r="K20" s="79" t="s">
        <v>134</v>
      </c>
    </row>
    <row r="21" spans="1:11" ht="17.25" customHeight="1" thickBot="1" x14ac:dyDescent="0.3">
      <c r="A21" s="27">
        <v>17</v>
      </c>
      <c r="B21" s="55" t="s">
        <v>137</v>
      </c>
      <c r="C21" s="28" t="s">
        <v>55</v>
      </c>
      <c r="D21" s="107">
        <f>'По ГОСТ'!D21</f>
        <v>18.5</v>
      </c>
      <c r="E21" s="29" t="s">
        <v>136</v>
      </c>
      <c r="F21" s="4"/>
      <c r="G21" s="75"/>
      <c r="H21" s="78"/>
      <c r="I21" s="78"/>
      <c r="J21" s="78"/>
      <c r="K21" s="79"/>
    </row>
    <row r="22" spans="1:11" ht="17.25" customHeight="1" thickBot="1" x14ac:dyDescent="0.25">
      <c r="A22" s="95"/>
      <c r="B22" s="94" t="str">
        <f>IF(D25&gt;D19,"Уменьши n!",IF(D24&lt;D19,"Увеличь n!",""))</f>
        <v/>
      </c>
      <c r="C22" s="96"/>
      <c r="D22" s="97"/>
      <c r="E22" s="98"/>
      <c r="F22" s="4"/>
      <c r="G22" s="75"/>
      <c r="H22" s="80"/>
      <c r="I22" s="129">
        <f>IF(D3=2,D6," ")</f>
        <v>11.5</v>
      </c>
      <c r="J22" s="78"/>
      <c r="K22" s="79"/>
    </row>
    <row r="23" spans="1:11" ht="17.25" customHeight="1" thickBot="1" x14ac:dyDescent="0.3">
      <c r="A23" s="30">
        <v>18</v>
      </c>
      <c r="B23" s="56" t="s">
        <v>26</v>
      </c>
      <c r="C23" s="31" t="s">
        <v>13</v>
      </c>
      <c r="D23" s="47">
        <f>D9/D21</f>
        <v>1.8662637321561482</v>
      </c>
      <c r="E23" s="32" t="s">
        <v>0</v>
      </c>
      <c r="F23" s="4"/>
      <c r="G23" s="75"/>
      <c r="H23" s="80"/>
      <c r="I23" s="129"/>
      <c r="J23" s="78"/>
      <c r="K23" s="79"/>
    </row>
    <row r="24" spans="1:11" ht="17.25" customHeight="1" thickBot="1" x14ac:dyDescent="0.35">
      <c r="A24" s="36">
        <v>19</v>
      </c>
      <c r="B24" s="57" t="s">
        <v>27</v>
      </c>
      <c r="C24" s="37" t="s">
        <v>72</v>
      </c>
      <c r="D24" s="49">
        <f>IF(D3=1,D21*D14+1.5*D4,D21*D14+D4)</f>
        <v>75.400000000000006</v>
      </c>
      <c r="E24" s="38" t="s">
        <v>1</v>
      </c>
      <c r="F24" s="4"/>
      <c r="G24" s="75"/>
      <c r="H24" s="78"/>
      <c r="I24" s="87" t="s">
        <v>118</v>
      </c>
      <c r="J24" s="78"/>
      <c r="K24" s="79"/>
    </row>
    <row r="25" spans="1:11" ht="17.25" customHeight="1" thickBot="1" x14ac:dyDescent="0.35">
      <c r="A25" s="36">
        <v>20</v>
      </c>
      <c r="B25" s="57" t="s">
        <v>28</v>
      </c>
      <c r="C25" s="37" t="s">
        <v>73</v>
      </c>
      <c r="D25" s="49">
        <f>IF(D3=1,D21*D4+1.5*D4,D21*D4+D4)</f>
        <v>27.299999999999997</v>
      </c>
      <c r="E25" s="38" t="s">
        <v>1</v>
      </c>
      <c r="F25" s="4"/>
      <c r="G25" s="75"/>
      <c r="H25" s="78"/>
      <c r="I25" s="78"/>
      <c r="J25" s="78"/>
      <c r="K25" s="79"/>
    </row>
    <row r="26" spans="1:11" ht="17.25" customHeight="1" thickBot="1" x14ac:dyDescent="0.35">
      <c r="A26" s="36">
        <v>21</v>
      </c>
      <c r="B26" s="57" t="s">
        <v>29</v>
      </c>
      <c r="C26" s="37" t="s">
        <v>74</v>
      </c>
      <c r="D26" s="49">
        <f>D23*D24-D23*D19</f>
        <v>75.770307525539621</v>
      </c>
      <c r="E26" s="38" t="s">
        <v>3</v>
      </c>
      <c r="F26" s="4"/>
      <c r="G26" s="75"/>
      <c r="H26" s="78"/>
      <c r="I26" s="78"/>
      <c r="J26" s="78"/>
      <c r="K26" s="79"/>
    </row>
    <row r="27" spans="1:11" ht="17.25" customHeight="1" thickBot="1" x14ac:dyDescent="0.35">
      <c r="A27" s="27">
        <v>22</v>
      </c>
      <c r="B27" s="55" t="s">
        <v>56</v>
      </c>
      <c r="C27" s="28" t="s">
        <v>75</v>
      </c>
      <c r="D27" s="107">
        <f>'По ГОСТ'!D27</f>
        <v>64.8</v>
      </c>
      <c r="E27" s="29" t="s">
        <v>1</v>
      </c>
      <c r="F27" s="4"/>
      <c r="G27" s="73" t="s">
        <v>126</v>
      </c>
      <c r="H27" s="93">
        <f>IF(D3=2,D4/4," ")</f>
        <v>0.35</v>
      </c>
      <c r="I27" s="78"/>
      <c r="J27" s="78"/>
      <c r="K27" s="79"/>
    </row>
    <row r="28" spans="1:11" ht="17.25" customHeight="1" thickBot="1" x14ac:dyDescent="0.3">
      <c r="A28" s="95"/>
      <c r="B28" s="94" t="str">
        <f>IF(D27&gt;D24,"Уменьши L1!",IF(D27&lt;D19,"Увеличь L1!",""))</f>
        <v/>
      </c>
      <c r="C28" s="96"/>
      <c r="D28" s="97"/>
      <c r="E28" s="98"/>
      <c r="F28" s="4"/>
      <c r="G28" s="73" t="s">
        <v>119</v>
      </c>
      <c r="H28" s="76">
        <f>IF(D3=2,D24," ")</f>
        <v>75.400000000000006</v>
      </c>
      <c r="I28" s="78"/>
      <c r="J28" s="78"/>
      <c r="K28" s="79"/>
    </row>
    <row r="29" spans="1:11" ht="17.25" customHeight="1" thickBot="1" x14ac:dyDescent="0.35">
      <c r="A29" s="36">
        <v>23</v>
      </c>
      <c r="B29" s="57" t="s">
        <v>30</v>
      </c>
      <c r="C29" s="37" t="s">
        <v>76</v>
      </c>
      <c r="D29" s="49">
        <f>D23*D24-D23*D27</f>
        <v>19.782395560855178</v>
      </c>
      <c r="E29" s="38" t="s">
        <v>3</v>
      </c>
      <c r="F29" s="4"/>
      <c r="G29" s="73" t="s">
        <v>120</v>
      </c>
      <c r="H29" s="93">
        <f>IF(D3=2,D27," ")</f>
        <v>64.8</v>
      </c>
      <c r="I29" s="78"/>
      <c r="J29" s="78"/>
      <c r="K29" s="79"/>
    </row>
    <row r="30" spans="1:11" ht="17.25" customHeight="1" thickBot="1" x14ac:dyDescent="0.35">
      <c r="A30" s="36">
        <v>24</v>
      </c>
      <c r="B30" s="57" t="s">
        <v>31</v>
      </c>
      <c r="C30" s="37" t="s">
        <v>77</v>
      </c>
      <c r="D30" s="49">
        <f>IF(D3=1,D21+2,D21+1.5)</f>
        <v>20</v>
      </c>
      <c r="E30" s="38" t="s">
        <v>136</v>
      </c>
      <c r="F30" s="4"/>
      <c r="G30" s="73" t="s">
        <v>121</v>
      </c>
      <c r="H30" s="83">
        <f>IF(D3=2,D19," ")</f>
        <v>34.799999999999997</v>
      </c>
      <c r="I30" s="78"/>
      <c r="J30" s="78"/>
      <c r="K30" s="79"/>
    </row>
    <row r="31" spans="1:11" ht="17.25" customHeight="1" thickBot="1" x14ac:dyDescent="0.3">
      <c r="A31" s="30">
        <v>25</v>
      </c>
      <c r="B31" s="56" t="s">
        <v>32</v>
      </c>
      <c r="C31" s="31" t="s">
        <v>60</v>
      </c>
      <c r="D31" s="47">
        <f>ATAN(D14/PI()/(D6-D4))*180/PI()</f>
        <v>7.1849950085342433</v>
      </c>
      <c r="E31" s="32" t="s">
        <v>7</v>
      </c>
      <c r="F31" s="4"/>
      <c r="G31" s="73" t="s">
        <v>122</v>
      </c>
      <c r="H31" s="83">
        <f>IF(D3=2,D25," ")</f>
        <v>27.299999999999997</v>
      </c>
      <c r="I31" s="78"/>
      <c r="J31" s="80" t="s">
        <v>124</v>
      </c>
      <c r="K31" s="89">
        <f>IF(D3=2,D29," ")</f>
        <v>19.782395560855178</v>
      </c>
    </row>
    <row r="32" spans="1:11" ht="17.25" customHeight="1" thickBot="1" x14ac:dyDescent="0.35">
      <c r="A32" s="30">
        <v>26</v>
      </c>
      <c r="B32" s="56" t="s">
        <v>33</v>
      </c>
      <c r="C32" s="31" t="s">
        <v>78</v>
      </c>
      <c r="D32" s="47">
        <f>PI()*D30*(D6-D4)/COS(D31/180*PI())</f>
        <v>639.6243725672515</v>
      </c>
      <c r="E32" s="32" t="s">
        <v>1</v>
      </c>
      <c r="F32" s="4"/>
      <c r="G32" s="73" t="s">
        <v>55</v>
      </c>
      <c r="H32" s="83">
        <f>IF(D3=2,D21," ")</f>
        <v>18.5</v>
      </c>
      <c r="I32" s="78"/>
      <c r="J32" s="80" t="s">
        <v>128</v>
      </c>
      <c r="K32" s="89">
        <f>IF(D3=2,D26," ")</f>
        <v>75.770307525539621</v>
      </c>
    </row>
    <row r="33" spans="1:11" ht="17.25" customHeight="1" thickBot="1" x14ac:dyDescent="0.3">
      <c r="A33" s="30">
        <v>27</v>
      </c>
      <c r="B33" s="56" t="s">
        <v>34</v>
      </c>
      <c r="C33" s="31" t="s">
        <v>113</v>
      </c>
      <c r="D33" s="47">
        <f>PI()*D4^2/4*D32*7.85/10^6</f>
        <v>7.7293079978651919E-3</v>
      </c>
      <c r="E33" s="32" t="s">
        <v>10</v>
      </c>
      <c r="F33" s="4"/>
      <c r="G33" s="77" t="s">
        <v>123</v>
      </c>
      <c r="H33" s="88">
        <f>IF(D3=2,D30," ")</f>
        <v>20</v>
      </c>
      <c r="I33" s="81"/>
      <c r="J33" s="82" t="s">
        <v>129</v>
      </c>
      <c r="K33" s="90">
        <f>IF(D3=2,D17," ")</f>
        <v>89.767285516710729</v>
      </c>
    </row>
    <row r="34" spans="1:11" ht="17.25" customHeight="1" thickBot="1" x14ac:dyDescent="0.3">
      <c r="A34" s="41">
        <v>28</v>
      </c>
      <c r="B34" s="59" t="s">
        <v>35</v>
      </c>
      <c r="C34" s="42" t="s">
        <v>80</v>
      </c>
      <c r="D34" s="51">
        <f>((4*D8-1)/(4*D8-4)+0.615/D8)*8*D26*(D6-D4)/(PI()*D4^3)</f>
        <v>856.44822955723373</v>
      </c>
      <c r="E34" s="43" t="s">
        <v>63</v>
      </c>
      <c r="F34" s="4"/>
      <c r="G34" s="130" t="s">
        <v>8</v>
      </c>
      <c r="H34" s="131"/>
      <c r="I34" s="131"/>
      <c r="J34" s="131"/>
      <c r="K34" s="132"/>
    </row>
    <row r="35" spans="1:11" ht="17.25" customHeight="1" thickBot="1" x14ac:dyDescent="0.3">
      <c r="A35" s="41">
        <v>29</v>
      </c>
      <c r="B35" s="59" t="s">
        <v>36</v>
      </c>
      <c r="C35" s="42" t="s">
        <v>79</v>
      </c>
      <c r="D35" s="51">
        <f>((4*D8-1)/(4*D8-4)+0.615/D8)*8*D17*(D6-D4)/(PI()*D4^3)</f>
        <v>1014.6591094015504</v>
      </c>
      <c r="E35" s="43" t="s">
        <v>63</v>
      </c>
      <c r="F35" s="4"/>
      <c r="G35" s="133" t="s">
        <v>11</v>
      </c>
      <c r="H35" s="134"/>
      <c r="I35" s="134"/>
      <c r="J35" s="134"/>
      <c r="K35" s="135"/>
    </row>
    <row r="36" spans="1:11" ht="17.25" customHeight="1" thickBot="1" x14ac:dyDescent="0.3">
      <c r="A36" s="44">
        <v>30</v>
      </c>
      <c r="B36" s="69" t="s">
        <v>109</v>
      </c>
      <c r="C36" s="45" t="s">
        <v>110</v>
      </c>
      <c r="D36" s="51">
        <f>D10*(1-D26/D17)/(((2*D38*D39)^0.5)*0.001)</f>
        <v>5.0189165642996176</v>
      </c>
      <c r="E36" s="46" t="s">
        <v>111</v>
      </c>
      <c r="F36" s="4"/>
      <c r="G36" s="136" t="s">
        <v>112</v>
      </c>
      <c r="H36" s="137"/>
      <c r="I36" s="137"/>
      <c r="J36" s="137"/>
      <c r="K36" s="138"/>
    </row>
    <row r="37" spans="1:11" ht="17.25" customHeight="1" thickBot="1" x14ac:dyDescent="0.25">
      <c r="B37" s="91" t="s">
        <v>135</v>
      </c>
    </row>
    <row r="38" spans="1:11" ht="17.25" customHeight="1" thickBot="1" x14ac:dyDescent="0.3">
      <c r="A38" s="108">
        <v>1</v>
      </c>
      <c r="B38" s="100" t="s">
        <v>114</v>
      </c>
      <c r="C38" s="116" t="s">
        <v>9</v>
      </c>
      <c r="D38" s="121">
        <f>'По ГОСТ'!D38</f>
        <v>78500</v>
      </c>
      <c r="E38" s="113" t="s">
        <v>63</v>
      </c>
    </row>
    <row r="39" spans="1:11" ht="17.25" customHeight="1" thickBot="1" x14ac:dyDescent="0.3">
      <c r="A39" s="109">
        <v>2</v>
      </c>
      <c r="B39" s="101" t="s">
        <v>115</v>
      </c>
      <c r="C39" s="117" t="s">
        <v>143</v>
      </c>
      <c r="D39" s="121">
        <f>'По ГОСТ'!D39</f>
        <v>7850</v>
      </c>
      <c r="E39" s="114" t="s">
        <v>130</v>
      </c>
    </row>
    <row r="40" spans="1:11" ht="17.25" customHeight="1" thickBot="1" x14ac:dyDescent="0.4">
      <c r="A40" s="125">
        <v>3</v>
      </c>
      <c r="B40" s="127" t="s">
        <v>138</v>
      </c>
      <c r="C40" s="118" t="s">
        <v>148</v>
      </c>
      <c r="D40" s="122">
        <f>'По ГОСТ'!D40</f>
        <v>0.16</v>
      </c>
      <c r="E40" s="114" t="s">
        <v>2</v>
      </c>
    </row>
    <row r="41" spans="1:11" ht="18.75" thickBot="1" x14ac:dyDescent="0.4">
      <c r="A41" s="126"/>
      <c r="B41" s="128"/>
      <c r="C41" s="119" t="s">
        <v>144</v>
      </c>
      <c r="D41" s="112">
        <f>1-D26/D17</f>
        <v>0.15592515592515588</v>
      </c>
      <c r="E41" s="115" t="s">
        <v>2</v>
      </c>
    </row>
  </sheetData>
  <mergeCells count="12">
    <mergeCell ref="A40:A41"/>
    <mergeCell ref="B40:B41"/>
    <mergeCell ref="A1:E1"/>
    <mergeCell ref="I22:I23"/>
    <mergeCell ref="G34:K34"/>
    <mergeCell ref="G35:K35"/>
    <mergeCell ref="G36:K36"/>
    <mergeCell ref="I2:K3"/>
    <mergeCell ref="I18:K19"/>
    <mergeCell ref="G2:H2"/>
    <mergeCell ref="G18:H18"/>
    <mergeCell ref="I6:I7"/>
  </mergeCells>
  <pageMargins left="0.78740157480314965" right="0.78740157480314965" top="0.98425196850393704" bottom="0.98425196850393704" header="0.51181102362204722" footer="0.51181102362204722"/>
  <pageSetup paperSize="9" scale="62" orientation="landscape" horizontalDpi="120" verticalDpi="144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7" r:id="rId4" name="Drop Down 3">
              <controlPr defaultSize="0" autoLine="0" autoPict="0">
                <anchor moveWithCells="1">
                  <from>
                    <xdr:col>3</xdr:col>
                    <xdr:colOff>9525</xdr:colOff>
                    <xdr:row>3</xdr:row>
                    <xdr:rowOff>0</xdr:rowOff>
                  </from>
                  <to>
                    <xdr:col>3</xdr:col>
                    <xdr:colOff>1104900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" name="Drop Down 4">
              <controlPr defaultSize="0" autoLine="0" autoPict="0">
                <anchor moveWithCells="1">
                  <from>
                    <xdr:col>1</xdr:col>
                    <xdr:colOff>3733800</xdr:colOff>
                    <xdr:row>1</xdr:row>
                    <xdr:rowOff>9525</xdr:rowOff>
                  </from>
                  <to>
                    <xdr:col>4</xdr:col>
                    <xdr:colOff>428625</xdr:colOff>
                    <xdr:row>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6" name="Drop Down 6">
              <controlPr defaultSize="0" autoLine="0" autoPict="0">
                <anchor moveWithCells="1">
                  <from>
                    <xdr:col>3</xdr:col>
                    <xdr:colOff>9525</xdr:colOff>
                    <xdr:row>2</xdr:row>
                    <xdr:rowOff>0</xdr:rowOff>
                  </from>
                  <to>
                    <xdr:col>3</xdr:col>
                    <xdr:colOff>1104900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B121"/>
  <sheetViews>
    <sheetView workbookViewId="0">
      <pane ySplit="5" topLeftCell="A6" activePane="bottomLeft" state="frozen"/>
      <selection pane="bottomLeft" activeCell="AA1" sqref="AA1"/>
    </sheetView>
  </sheetViews>
  <sheetFormatPr defaultRowHeight="15" x14ac:dyDescent="0.25"/>
  <cols>
    <col min="1" max="1" width="4" bestFit="1" customWidth="1"/>
    <col min="2" max="2" width="5.7109375" bestFit="1" customWidth="1"/>
    <col min="3" max="3" width="5" bestFit="1" customWidth="1"/>
    <col min="4" max="4" width="5.42578125" bestFit="1" customWidth="1"/>
    <col min="5" max="7" width="5" bestFit="1" customWidth="1"/>
    <col min="8" max="8" width="7.7109375" bestFit="1" customWidth="1"/>
    <col min="9" max="13" width="4" bestFit="1" customWidth="1"/>
    <col min="14" max="15" width="4" customWidth="1"/>
    <col min="16" max="17" width="5.5703125" bestFit="1" customWidth="1"/>
    <col min="18" max="23" width="4" bestFit="1" customWidth="1"/>
    <col min="24" max="26" width="5.5703125" customWidth="1"/>
    <col min="27" max="27" width="3.7109375" customWidth="1"/>
    <col min="28" max="28" width="35" customWidth="1"/>
  </cols>
  <sheetData>
    <row r="1" spans="1:28" x14ac:dyDescent="0.25">
      <c r="A1" s="62">
        <v>21</v>
      </c>
      <c r="I1" s="68">
        <v>1</v>
      </c>
      <c r="J1" s="68">
        <v>2</v>
      </c>
      <c r="K1" s="68">
        <v>3</v>
      </c>
      <c r="L1" s="68">
        <v>4</v>
      </c>
      <c r="M1" s="68">
        <v>5</v>
      </c>
      <c r="N1" s="68">
        <v>6</v>
      </c>
      <c r="O1" s="68">
        <v>7</v>
      </c>
      <c r="P1" s="68">
        <v>8</v>
      </c>
      <c r="Q1" s="68">
        <v>9</v>
      </c>
      <c r="R1" s="68">
        <v>10</v>
      </c>
      <c r="S1" s="68">
        <v>11</v>
      </c>
      <c r="T1" s="68">
        <v>12</v>
      </c>
      <c r="U1" s="68">
        <v>13</v>
      </c>
      <c r="V1" s="68">
        <v>14</v>
      </c>
      <c r="W1" s="68">
        <v>15</v>
      </c>
      <c r="X1" s="68">
        <v>16</v>
      </c>
      <c r="Y1" s="68">
        <v>17</v>
      </c>
      <c r="AA1" s="62">
        <v>8</v>
      </c>
    </row>
    <row r="2" spans="1:28" ht="19.5" thickBot="1" x14ac:dyDescent="0.4">
      <c r="B2" s="6"/>
      <c r="C2" s="149" t="s">
        <v>38</v>
      </c>
      <c r="D2" s="149"/>
      <c r="E2" s="149"/>
      <c r="F2" s="149"/>
      <c r="G2" s="149"/>
      <c r="H2" s="149"/>
      <c r="I2" s="151" t="s">
        <v>107</v>
      </c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63"/>
    </row>
    <row r="3" spans="1:28" ht="189" thickBot="1" x14ac:dyDescent="0.3">
      <c r="B3" s="155" t="s">
        <v>105</v>
      </c>
      <c r="C3" s="152" t="s">
        <v>50</v>
      </c>
      <c r="D3" s="152"/>
      <c r="E3" s="152"/>
      <c r="F3" s="152" t="s">
        <v>51</v>
      </c>
      <c r="G3" s="153"/>
      <c r="H3" s="154"/>
      <c r="I3" s="20" t="s">
        <v>93</v>
      </c>
      <c r="J3" s="21" t="s">
        <v>86</v>
      </c>
      <c r="K3" s="21" t="s">
        <v>87</v>
      </c>
      <c r="L3" s="21" t="s">
        <v>89</v>
      </c>
      <c r="M3" s="21" t="s">
        <v>90</v>
      </c>
      <c r="N3" s="21" t="s">
        <v>91</v>
      </c>
      <c r="O3" s="22" t="s">
        <v>92</v>
      </c>
      <c r="P3" s="20" t="s">
        <v>99</v>
      </c>
      <c r="Q3" s="21" t="s">
        <v>95</v>
      </c>
      <c r="R3" s="21" t="s">
        <v>96</v>
      </c>
      <c r="S3" s="21" t="s">
        <v>97</v>
      </c>
      <c r="T3" s="21" t="s">
        <v>98</v>
      </c>
      <c r="U3" s="21" t="s">
        <v>100</v>
      </c>
      <c r="V3" s="21" t="s">
        <v>101</v>
      </c>
      <c r="W3" s="22" t="s">
        <v>102</v>
      </c>
      <c r="X3" s="20" t="s">
        <v>103</v>
      </c>
      <c r="Y3" s="22" t="s">
        <v>104</v>
      </c>
      <c r="Z3" s="64"/>
      <c r="AB3" s="147" t="s">
        <v>106</v>
      </c>
    </row>
    <row r="4" spans="1:28" x14ac:dyDescent="0.25">
      <c r="B4" s="155"/>
      <c r="C4" s="148" t="s">
        <v>15</v>
      </c>
      <c r="D4" s="148"/>
      <c r="E4" s="148"/>
      <c r="F4" s="149" t="s">
        <v>37</v>
      </c>
      <c r="G4" s="149"/>
      <c r="H4" s="149"/>
      <c r="I4" s="150" t="s">
        <v>106</v>
      </c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65"/>
      <c r="AB4" s="147"/>
    </row>
    <row r="5" spans="1:28" x14ac:dyDescent="0.25">
      <c r="B5" s="10" t="s">
        <v>57</v>
      </c>
      <c r="C5" s="5">
        <v>1</v>
      </c>
      <c r="D5" s="5" t="s">
        <v>39</v>
      </c>
      <c r="E5" s="5">
        <v>3</v>
      </c>
      <c r="F5" s="5" t="s">
        <v>83</v>
      </c>
      <c r="G5" s="5" t="s">
        <v>84</v>
      </c>
      <c r="H5" s="5" t="s">
        <v>85</v>
      </c>
      <c r="I5" s="18" t="s">
        <v>46</v>
      </c>
      <c r="J5" s="18" t="s">
        <v>47</v>
      </c>
      <c r="K5" s="18" t="s">
        <v>47</v>
      </c>
      <c r="L5" s="18" t="s">
        <v>47</v>
      </c>
      <c r="M5" s="18" t="s">
        <v>47</v>
      </c>
      <c r="N5" s="13" t="s">
        <v>40</v>
      </c>
      <c r="O5" s="13" t="s">
        <v>42</v>
      </c>
      <c r="P5" s="18" t="s">
        <v>48</v>
      </c>
      <c r="Q5" s="18" t="s">
        <v>49</v>
      </c>
      <c r="R5" s="18" t="s">
        <v>49</v>
      </c>
      <c r="S5" s="18" t="s">
        <v>49</v>
      </c>
      <c r="T5" s="18" t="s">
        <v>49</v>
      </c>
      <c r="U5" s="19" t="s">
        <v>41</v>
      </c>
      <c r="V5" s="19" t="s">
        <v>41</v>
      </c>
      <c r="W5" s="19" t="s">
        <v>43</v>
      </c>
      <c r="X5" s="13" t="s">
        <v>44</v>
      </c>
      <c r="Y5" s="13" t="s">
        <v>45</v>
      </c>
      <c r="Z5" s="65"/>
      <c r="AB5" s="147"/>
    </row>
    <row r="6" spans="1:28" x14ac:dyDescent="0.25">
      <c r="A6" s="67">
        <v>1</v>
      </c>
      <c r="B6" s="9">
        <v>0.2</v>
      </c>
      <c r="C6" s="7">
        <v>2700</v>
      </c>
      <c r="D6" s="7">
        <v>2260</v>
      </c>
      <c r="E6" s="7">
        <v>1770</v>
      </c>
      <c r="F6" s="11"/>
      <c r="G6" s="11"/>
      <c r="H6" s="11"/>
      <c r="I6" s="15">
        <f t="shared" ref="I6:I36" si="0">0.3*C6</f>
        <v>810</v>
      </c>
      <c r="J6" s="15">
        <f t="shared" ref="J6:J36" si="1">0.3*D6</f>
        <v>678</v>
      </c>
      <c r="K6" s="15"/>
      <c r="L6" s="15"/>
      <c r="M6" s="15"/>
      <c r="N6" s="15"/>
      <c r="O6" s="15"/>
      <c r="P6" s="15">
        <f t="shared" ref="P6:P36" si="2">0.5*C6</f>
        <v>1350</v>
      </c>
      <c r="Q6" s="15">
        <f t="shared" ref="Q6:Q36" si="3">0.5*D6</f>
        <v>1130</v>
      </c>
      <c r="R6" s="15"/>
      <c r="S6" s="15"/>
      <c r="T6" s="15"/>
      <c r="U6" s="15"/>
      <c r="V6" s="15"/>
      <c r="W6" s="15"/>
      <c r="X6" s="15"/>
      <c r="Y6" s="15"/>
      <c r="Z6" s="66"/>
      <c r="AA6" s="67">
        <v>1</v>
      </c>
      <c r="AB6" s="23" t="s">
        <v>93</v>
      </c>
    </row>
    <row r="7" spans="1:28" x14ac:dyDescent="0.25">
      <c r="A7" s="67">
        <v>2</v>
      </c>
      <c r="B7" s="9">
        <v>0.22</v>
      </c>
      <c r="C7" s="7">
        <v>2700</v>
      </c>
      <c r="D7" s="7">
        <v>2260</v>
      </c>
      <c r="E7" s="7">
        <v>1770</v>
      </c>
      <c r="F7" s="11"/>
      <c r="G7" s="11"/>
      <c r="H7" s="11"/>
      <c r="I7" s="15">
        <f t="shared" si="0"/>
        <v>810</v>
      </c>
      <c r="J7" s="15">
        <f t="shared" si="1"/>
        <v>678</v>
      </c>
      <c r="K7" s="15"/>
      <c r="L7" s="15"/>
      <c r="M7" s="15"/>
      <c r="N7" s="15"/>
      <c r="O7" s="15"/>
      <c r="P7" s="15">
        <f t="shared" si="2"/>
        <v>1350</v>
      </c>
      <c r="Q7" s="15">
        <f t="shared" si="3"/>
        <v>1130</v>
      </c>
      <c r="R7" s="15"/>
      <c r="S7" s="15"/>
      <c r="T7" s="15"/>
      <c r="U7" s="15"/>
      <c r="V7" s="15"/>
      <c r="W7" s="15"/>
      <c r="X7" s="15"/>
      <c r="Y7" s="15"/>
      <c r="Z7" s="66"/>
      <c r="AA7" s="67">
        <v>2</v>
      </c>
      <c r="AB7" s="23" t="s">
        <v>86</v>
      </c>
    </row>
    <row r="8" spans="1:28" x14ac:dyDescent="0.25">
      <c r="A8" s="67">
        <v>3</v>
      </c>
      <c r="B8" s="9">
        <v>0.25</v>
      </c>
      <c r="C8" s="7">
        <v>2700</v>
      </c>
      <c r="D8" s="7">
        <v>2260</v>
      </c>
      <c r="E8" s="7">
        <v>1770</v>
      </c>
      <c r="F8" s="11"/>
      <c r="G8" s="11"/>
      <c r="H8" s="11"/>
      <c r="I8" s="15">
        <f t="shared" si="0"/>
        <v>810</v>
      </c>
      <c r="J8" s="15">
        <f t="shared" si="1"/>
        <v>678</v>
      </c>
      <c r="K8" s="15"/>
      <c r="L8" s="15"/>
      <c r="M8" s="15"/>
      <c r="N8" s="15"/>
      <c r="O8" s="15"/>
      <c r="P8" s="15">
        <f t="shared" si="2"/>
        <v>1350</v>
      </c>
      <c r="Q8" s="15">
        <f t="shared" si="3"/>
        <v>1130</v>
      </c>
      <c r="R8" s="15"/>
      <c r="S8" s="15"/>
      <c r="T8" s="15"/>
      <c r="U8" s="15"/>
      <c r="V8" s="15"/>
      <c r="W8" s="15"/>
      <c r="X8" s="15"/>
      <c r="Y8" s="15"/>
      <c r="Z8" s="66"/>
      <c r="AA8" s="67">
        <v>3</v>
      </c>
      <c r="AB8" s="23" t="s">
        <v>88</v>
      </c>
    </row>
    <row r="9" spans="1:28" x14ac:dyDescent="0.25">
      <c r="A9" s="67">
        <v>4</v>
      </c>
      <c r="B9" s="9">
        <v>0.28000000000000003</v>
      </c>
      <c r="C9" s="7">
        <v>2700</v>
      </c>
      <c r="D9" s="7">
        <v>2260</v>
      </c>
      <c r="E9" s="7">
        <v>1770</v>
      </c>
      <c r="F9" s="11"/>
      <c r="G9" s="11"/>
      <c r="H9" s="11"/>
      <c r="I9" s="15">
        <f t="shared" si="0"/>
        <v>810</v>
      </c>
      <c r="J9" s="15">
        <f t="shared" si="1"/>
        <v>678</v>
      </c>
      <c r="K9" s="15"/>
      <c r="L9" s="15"/>
      <c r="M9" s="15"/>
      <c r="N9" s="15"/>
      <c r="O9" s="15"/>
      <c r="P9" s="15">
        <f t="shared" si="2"/>
        <v>1350</v>
      </c>
      <c r="Q9" s="15">
        <f t="shared" si="3"/>
        <v>1130</v>
      </c>
      <c r="R9" s="15"/>
      <c r="S9" s="15"/>
      <c r="T9" s="15"/>
      <c r="U9" s="15"/>
      <c r="V9" s="15"/>
      <c r="W9" s="15"/>
      <c r="X9" s="15"/>
      <c r="Y9" s="15"/>
      <c r="Z9" s="66"/>
      <c r="AA9" s="67">
        <v>4</v>
      </c>
      <c r="AB9" s="23" t="s">
        <v>89</v>
      </c>
    </row>
    <row r="10" spans="1:28" x14ac:dyDescent="0.25">
      <c r="A10" s="67">
        <v>5</v>
      </c>
      <c r="B10" s="9">
        <v>0.3</v>
      </c>
      <c r="C10" s="7">
        <v>2700</v>
      </c>
      <c r="D10" s="7">
        <v>2260</v>
      </c>
      <c r="E10" s="7">
        <v>1770</v>
      </c>
      <c r="F10" s="11"/>
      <c r="G10" s="11"/>
      <c r="H10" s="11"/>
      <c r="I10" s="15">
        <f t="shared" si="0"/>
        <v>810</v>
      </c>
      <c r="J10" s="15">
        <f t="shared" si="1"/>
        <v>678</v>
      </c>
      <c r="K10" s="15"/>
      <c r="L10" s="15"/>
      <c r="M10" s="15"/>
      <c r="N10" s="15"/>
      <c r="O10" s="15"/>
      <c r="P10" s="15">
        <f t="shared" si="2"/>
        <v>1350</v>
      </c>
      <c r="Q10" s="15">
        <f t="shared" si="3"/>
        <v>1130</v>
      </c>
      <c r="R10" s="15"/>
      <c r="S10" s="15"/>
      <c r="T10" s="15"/>
      <c r="U10" s="15"/>
      <c r="V10" s="15"/>
      <c r="W10" s="15"/>
      <c r="X10" s="15"/>
      <c r="Y10" s="15"/>
      <c r="Z10" s="66"/>
      <c r="AA10" s="67">
        <v>5</v>
      </c>
      <c r="AB10" s="23" t="s">
        <v>90</v>
      </c>
    </row>
    <row r="11" spans="1:28" x14ac:dyDescent="0.25">
      <c r="A11" s="67">
        <v>6</v>
      </c>
      <c r="B11" s="9">
        <v>0.32</v>
      </c>
      <c r="C11" s="7">
        <v>2650</v>
      </c>
      <c r="D11" s="7">
        <v>2210</v>
      </c>
      <c r="E11" s="7">
        <v>1720</v>
      </c>
      <c r="F11" s="11"/>
      <c r="G11" s="11"/>
      <c r="H11" s="11"/>
      <c r="I11" s="15">
        <f t="shared" si="0"/>
        <v>795</v>
      </c>
      <c r="J11" s="15">
        <f t="shared" si="1"/>
        <v>663</v>
      </c>
      <c r="K11" s="15"/>
      <c r="L11" s="15"/>
      <c r="M11" s="15"/>
      <c r="N11" s="15"/>
      <c r="O11" s="15"/>
      <c r="P11" s="15">
        <f t="shared" si="2"/>
        <v>1325</v>
      </c>
      <c r="Q11" s="15">
        <f t="shared" si="3"/>
        <v>1105</v>
      </c>
      <c r="R11" s="15"/>
      <c r="S11" s="15"/>
      <c r="T11" s="15"/>
      <c r="U11" s="15"/>
      <c r="V11" s="15"/>
      <c r="W11" s="15"/>
      <c r="X11" s="15"/>
      <c r="Y11" s="15"/>
      <c r="Z11" s="66"/>
      <c r="AA11" s="67">
        <v>6</v>
      </c>
      <c r="AB11" s="23" t="s">
        <v>91</v>
      </c>
    </row>
    <row r="12" spans="1:28" x14ac:dyDescent="0.25">
      <c r="A12" s="67">
        <v>7</v>
      </c>
      <c r="B12" s="9">
        <v>0.36</v>
      </c>
      <c r="C12" s="7">
        <v>2650</v>
      </c>
      <c r="D12" s="7">
        <v>2210</v>
      </c>
      <c r="E12" s="7">
        <v>1720</v>
      </c>
      <c r="F12" s="11"/>
      <c r="G12" s="11"/>
      <c r="H12" s="11"/>
      <c r="I12" s="15">
        <f t="shared" si="0"/>
        <v>795</v>
      </c>
      <c r="J12" s="15">
        <f t="shared" si="1"/>
        <v>663</v>
      </c>
      <c r="K12" s="15"/>
      <c r="L12" s="15"/>
      <c r="M12" s="15"/>
      <c r="N12" s="15"/>
      <c r="O12" s="15"/>
      <c r="P12" s="15">
        <f t="shared" si="2"/>
        <v>1325</v>
      </c>
      <c r="Q12" s="15">
        <f t="shared" si="3"/>
        <v>1105</v>
      </c>
      <c r="R12" s="15"/>
      <c r="S12" s="15"/>
      <c r="T12" s="15"/>
      <c r="U12" s="15"/>
      <c r="V12" s="15"/>
      <c r="W12" s="15"/>
      <c r="X12" s="15"/>
      <c r="Y12" s="15"/>
      <c r="Z12" s="66"/>
      <c r="AA12" s="67">
        <v>7</v>
      </c>
      <c r="AB12" s="23" t="s">
        <v>92</v>
      </c>
    </row>
    <row r="13" spans="1:28" x14ac:dyDescent="0.25">
      <c r="A13" s="67">
        <v>8</v>
      </c>
      <c r="B13" s="9">
        <v>0.4</v>
      </c>
      <c r="C13" s="7">
        <v>2600</v>
      </c>
      <c r="D13" s="7">
        <v>2160</v>
      </c>
      <c r="E13" s="7">
        <v>1670</v>
      </c>
      <c r="F13" s="11"/>
      <c r="G13" s="11"/>
      <c r="H13" s="11"/>
      <c r="I13" s="15">
        <f t="shared" si="0"/>
        <v>780</v>
      </c>
      <c r="J13" s="15">
        <f t="shared" si="1"/>
        <v>648</v>
      </c>
      <c r="K13" s="15"/>
      <c r="L13" s="15"/>
      <c r="M13" s="15"/>
      <c r="N13" s="15"/>
      <c r="O13" s="15"/>
      <c r="P13" s="15">
        <f t="shared" si="2"/>
        <v>1300</v>
      </c>
      <c r="Q13" s="15">
        <f t="shared" si="3"/>
        <v>1080</v>
      </c>
      <c r="R13" s="15"/>
      <c r="S13" s="15"/>
      <c r="T13" s="15"/>
      <c r="U13" s="15"/>
      <c r="V13" s="15"/>
      <c r="W13" s="15"/>
      <c r="X13" s="15"/>
      <c r="Y13" s="15"/>
      <c r="Z13" s="66"/>
      <c r="AA13" s="67">
        <v>8</v>
      </c>
      <c r="AB13" s="23" t="s">
        <v>94</v>
      </c>
    </row>
    <row r="14" spans="1:28" x14ac:dyDescent="0.25">
      <c r="A14" s="67">
        <v>9</v>
      </c>
      <c r="B14" s="9">
        <v>0.45</v>
      </c>
      <c r="C14" s="7">
        <v>2600</v>
      </c>
      <c r="D14" s="7">
        <v>2160</v>
      </c>
      <c r="E14" s="7">
        <v>1670</v>
      </c>
      <c r="F14" s="11"/>
      <c r="G14" s="11"/>
      <c r="H14" s="11"/>
      <c r="I14" s="15">
        <f t="shared" si="0"/>
        <v>780</v>
      </c>
      <c r="J14" s="15">
        <f t="shared" si="1"/>
        <v>648</v>
      </c>
      <c r="K14" s="15"/>
      <c r="L14" s="15"/>
      <c r="M14" s="15"/>
      <c r="N14" s="15"/>
      <c r="O14" s="15"/>
      <c r="P14" s="15">
        <f t="shared" si="2"/>
        <v>1300</v>
      </c>
      <c r="Q14" s="15">
        <f t="shared" si="3"/>
        <v>1080</v>
      </c>
      <c r="R14" s="15"/>
      <c r="S14" s="15"/>
      <c r="T14" s="15"/>
      <c r="U14" s="15"/>
      <c r="V14" s="15"/>
      <c r="W14" s="15"/>
      <c r="X14" s="15"/>
      <c r="Y14" s="15"/>
      <c r="Z14" s="66"/>
      <c r="AA14" s="67">
        <v>9</v>
      </c>
      <c r="AB14" s="23" t="s">
        <v>95</v>
      </c>
    </row>
    <row r="15" spans="1:28" x14ac:dyDescent="0.25">
      <c r="A15" s="67">
        <v>10</v>
      </c>
      <c r="B15" s="9">
        <v>0.5</v>
      </c>
      <c r="C15" s="7">
        <v>2600</v>
      </c>
      <c r="D15" s="7">
        <v>2160</v>
      </c>
      <c r="E15" s="7">
        <v>1670</v>
      </c>
      <c r="F15" s="11"/>
      <c r="G15" s="11"/>
      <c r="H15" s="11"/>
      <c r="I15" s="15">
        <f t="shared" si="0"/>
        <v>780</v>
      </c>
      <c r="J15" s="15">
        <f t="shared" si="1"/>
        <v>648</v>
      </c>
      <c r="K15" s="15"/>
      <c r="L15" s="15"/>
      <c r="M15" s="15"/>
      <c r="N15" s="15"/>
      <c r="O15" s="15"/>
      <c r="P15" s="15">
        <f t="shared" si="2"/>
        <v>1300</v>
      </c>
      <c r="Q15" s="15">
        <f t="shared" si="3"/>
        <v>1080</v>
      </c>
      <c r="R15" s="15"/>
      <c r="S15" s="15"/>
      <c r="T15" s="15"/>
      <c r="U15" s="15"/>
      <c r="V15" s="15"/>
      <c r="W15" s="15"/>
      <c r="X15" s="15"/>
      <c r="Y15" s="15"/>
      <c r="Z15" s="66"/>
      <c r="AA15" s="67">
        <v>10</v>
      </c>
      <c r="AB15" s="23" t="s">
        <v>96</v>
      </c>
    </row>
    <row r="16" spans="1:28" x14ac:dyDescent="0.25">
      <c r="A16" s="67">
        <v>11</v>
      </c>
      <c r="B16" s="9">
        <v>0.56000000000000005</v>
      </c>
      <c r="C16" s="7">
        <v>2600</v>
      </c>
      <c r="D16" s="7">
        <v>2160</v>
      </c>
      <c r="E16" s="7">
        <v>1670</v>
      </c>
      <c r="F16" s="11"/>
      <c r="G16" s="11"/>
      <c r="H16" s="11"/>
      <c r="I16" s="15">
        <f t="shared" si="0"/>
        <v>780</v>
      </c>
      <c r="J16" s="15">
        <f t="shared" si="1"/>
        <v>648</v>
      </c>
      <c r="K16" s="15"/>
      <c r="L16" s="15"/>
      <c r="M16" s="15"/>
      <c r="N16" s="15"/>
      <c r="O16" s="15"/>
      <c r="P16" s="15">
        <f t="shared" si="2"/>
        <v>1300</v>
      </c>
      <c r="Q16" s="15">
        <f t="shared" si="3"/>
        <v>1080</v>
      </c>
      <c r="R16" s="15"/>
      <c r="S16" s="15"/>
      <c r="T16" s="15"/>
      <c r="U16" s="15"/>
      <c r="V16" s="15"/>
      <c r="W16" s="15"/>
      <c r="X16" s="15"/>
      <c r="Y16" s="15"/>
      <c r="Z16" s="66"/>
      <c r="AA16" s="67">
        <v>11</v>
      </c>
      <c r="AB16" s="23" t="s">
        <v>97</v>
      </c>
    </row>
    <row r="17" spans="1:28" x14ac:dyDescent="0.25">
      <c r="A17" s="67">
        <v>12</v>
      </c>
      <c r="B17" s="9">
        <v>0.6</v>
      </c>
      <c r="C17" s="7">
        <v>2600</v>
      </c>
      <c r="D17" s="7">
        <v>2160</v>
      </c>
      <c r="E17" s="7">
        <v>1670</v>
      </c>
      <c r="F17" s="11"/>
      <c r="G17" s="11"/>
      <c r="H17" s="11"/>
      <c r="I17" s="15">
        <f t="shared" si="0"/>
        <v>780</v>
      </c>
      <c r="J17" s="15">
        <f t="shared" si="1"/>
        <v>648</v>
      </c>
      <c r="K17" s="15"/>
      <c r="L17" s="15"/>
      <c r="M17" s="15"/>
      <c r="N17" s="15"/>
      <c r="O17" s="15"/>
      <c r="P17" s="15">
        <f t="shared" si="2"/>
        <v>1300</v>
      </c>
      <c r="Q17" s="15">
        <f t="shared" si="3"/>
        <v>1080</v>
      </c>
      <c r="R17" s="15"/>
      <c r="S17" s="15"/>
      <c r="T17" s="15"/>
      <c r="U17" s="15"/>
      <c r="V17" s="15"/>
      <c r="W17" s="15"/>
      <c r="X17" s="15"/>
      <c r="Y17" s="15"/>
      <c r="Z17" s="66"/>
      <c r="AA17" s="67">
        <v>12</v>
      </c>
      <c r="AB17" s="23" t="s">
        <v>98</v>
      </c>
    </row>
    <row r="18" spans="1:28" x14ac:dyDescent="0.25">
      <c r="A18" s="67">
        <v>13</v>
      </c>
      <c r="B18" s="9">
        <v>0.63</v>
      </c>
      <c r="C18" s="7">
        <v>2550</v>
      </c>
      <c r="D18" s="7">
        <v>2160</v>
      </c>
      <c r="E18" s="7">
        <v>1670</v>
      </c>
      <c r="F18" s="11"/>
      <c r="G18" s="11"/>
      <c r="H18" s="11"/>
      <c r="I18" s="15">
        <f t="shared" si="0"/>
        <v>765</v>
      </c>
      <c r="J18" s="15">
        <f t="shared" si="1"/>
        <v>648</v>
      </c>
      <c r="K18" s="15"/>
      <c r="L18" s="15"/>
      <c r="M18" s="15"/>
      <c r="N18" s="15"/>
      <c r="O18" s="15"/>
      <c r="P18" s="15">
        <f t="shared" si="2"/>
        <v>1275</v>
      </c>
      <c r="Q18" s="15">
        <f t="shared" si="3"/>
        <v>1080</v>
      </c>
      <c r="R18" s="15"/>
      <c r="S18" s="15"/>
      <c r="T18" s="15"/>
      <c r="U18" s="15"/>
      <c r="V18" s="15"/>
      <c r="W18" s="15"/>
      <c r="X18" s="15"/>
      <c r="Y18" s="15"/>
      <c r="Z18" s="66"/>
      <c r="AA18" s="67">
        <v>13</v>
      </c>
      <c r="AB18" s="23" t="s">
        <v>100</v>
      </c>
    </row>
    <row r="19" spans="1:28" x14ac:dyDescent="0.25">
      <c r="A19" s="67">
        <v>14</v>
      </c>
      <c r="B19" s="9">
        <v>0.7</v>
      </c>
      <c r="C19" s="7">
        <v>2550</v>
      </c>
      <c r="D19" s="7">
        <v>2160</v>
      </c>
      <c r="E19" s="7">
        <v>1670</v>
      </c>
      <c r="F19" s="11"/>
      <c r="G19" s="11"/>
      <c r="H19" s="11"/>
      <c r="I19" s="15">
        <f t="shared" si="0"/>
        <v>765</v>
      </c>
      <c r="J19" s="15">
        <f t="shared" si="1"/>
        <v>648</v>
      </c>
      <c r="K19" s="15"/>
      <c r="L19" s="15"/>
      <c r="M19" s="15"/>
      <c r="N19" s="15"/>
      <c r="O19" s="15"/>
      <c r="P19" s="15">
        <f t="shared" si="2"/>
        <v>1275</v>
      </c>
      <c r="Q19" s="15">
        <f t="shared" si="3"/>
        <v>1080</v>
      </c>
      <c r="R19" s="15"/>
      <c r="S19" s="15"/>
      <c r="T19" s="15"/>
      <c r="U19" s="15"/>
      <c r="V19" s="15"/>
      <c r="W19" s="15"/>
      <c r="X19" s="15"/>
      <c r="Y19" s="15"/>
      <c r="Z19" s="66"/>
      <c r="AA19" s="67">
        <v>14</v>
      </c>
      <c r="AB19" s="23" t="s">
        <v>101</v>
      </c>
    </row>
    <row r="20" spans="1:28" x14ac:dyDescent="0.25">
      <c r="A20" s="67">
        <v>15</v>
      </c>
      <c r="B20" s="9">
        <v>0.8</v>
      </c>
      <c r="C20" s="7">
        <v>2550</v>
      </c>
      <c r="D20" s="7">
        <v>2110</v>
      </c>
      <c r="E20" s="7">
        <v>1670</v>
      </c>
      <c r="F20" s="11"/>
      <c r="G20" s="11"/>
      <c r="H20" s="11"/>
      <c r="I20" s="15">
        <f t="shared" si="0"/>
        <v>765</v>
      </c>
      <c r="J20" s="15">
        <f t="shared" si="1"/>
        <v>633</v>
      </c>
      <c r="K20" s="15"/>
      <c r="L20" s="15"/>
      <c r="M20" s="15"/>
      <c r="N20" s="15"/>
      <c r="O20" s="15"/>
      <c r="P20" s="15">
        <f t="shared" si="2"/>
        <v>1275</v>
      </c>
      <c r="Q20" s="15">
        <f t="shared" si="3"/>
        <v>1055</v>
      </c>
      <c r="R20" s="15"/>
      <c r="S20" s="15"/>
      <c r="T20" s="15"/>
      <c r="U20" s="15"/>
      <c r="V20" s="15"/>
      <c r="W20" s="15"/>
      <c r="X20" s="15"/>
      <c r="Y20" s="15"/>
      <c r="Z20" s="66"/>
      <c r="AA20" s="67">
        <v>15</v>
      </c>
      <c r="AB20" s="23" t="s">
        <v>102</v>
      </c>
    </row>
    <row r="21" spans="1:28" x14ac:dyDescent="0.25">
      <c r="A21" s="67">
        <v>16</v>
      </c>
      <c r="B21" s="9">
        <v>0.9</v>
      </c>
      <c r="C21" s="7">
        <v>2550</v>
      </c>
      <c r="D21" s="7">
        <v>2110</v>
      </c>
      <c r="E21" s="7">
        <v>1620</v>
      </c>
      <c r="F21" s="11"/>
      <c r="G21" s="11"/>
      <c r="H21" s="11"/>
      <c r="I21" s="15">
        <f t="shared" si="0"/>
        <v>765</v>
      </c>
      <c r="J21" s="15">
        <f t="shared" si="1"/>
        <v>633</v>
      </c>
      <c r="K21" s="15"/>
      <c r="L21" s="15"/>
      <c r="M21" s="15"/>
      <c r="N21" s="15"/>
      <c r="O21" s="15"/>
      <c r="P21" s="15">
        <f t="shared" si="2"/>
        <v>1275</v>
      </c>
      <c r="Q21" s="15">
        <f t="shared" si="3"/>
        <v>1055</v>
      </c>
      <c r="R21" s="15"/>
      <c r="S21" s="15"/>
      <c r="T21" s="15"/>
      <c r="U21" s="15"/>
      <c r="V21" s="15"/>
      <c r="W21" s="15"/>
      <c r="X21" s="15"/>
      <c r="Y21" s="15"/>
      <c r="Z21" s="66"/>
      <c r="AA21" s="67">
        <v>16</v>
      </c>
      <c r="AB21" s="23" t="s">
        <v>103</v>
      </c>
    </row>
    <row r="22" spans="1:28" x14ac:dyDescent="0.25">
      <c r="A22" s="67">
        <v>17</v>
      </c>
      <c r="B22" s="9">
        <v>1</v>
      </c>
      <c r="C22" s="7">
        <v>2450</v>
      </c>
      <c r="D22" s="7">
        <v>2060</v>
      </c>
      <c r="E22" s="7">
        <v>1570</v>
      </c>
      <c r="F22" s="11"/>
      <c r="G22" s="11"/>
      <c r="H22" s="11"/>
      <c r="I22" s="15">
        <f t="shared" si="0"/>
        <v>735</v>
      </c>
      <c r="J22" s="15">
        <f t="shared" si="1"/>
        <v>618</v>
      </c>
      <c r="K22" s="15"/>
      <c r="L22" s="15"/>
      <c r="M22" s="15"/>
      <c r="N22" s="15"/>
      <c r="O22" s="15"/>
      <c r="P22" s="15">
        <f t="shared" si="2"/>
        <v>1225</v>
      </c>
      <c r="Q22" s="15">
        <f t="shared" si="3"/>
        <v>1030</v>
      </c>
      <c r="R22" s="15"/>
      <c r="S22" s="15"/>
      <c r="T22" s="15"/>
      <c r="U22" s="15"/>
      <c r="V22" s="15"/>
      <c r="W22" s="15"/>
      <c r="X22" s="15"/>
      <c r="Y22" s="15"/>
      <c r="Z22" s="66"/>
      <c r="AA22" s="67">
        <v>17</v>
      </c>
      <c r="AB22" s="23" t="s">
        <v>104</v>
      </c>
    </row>
    <row r="23" spans="1:28" x14ac:dyDescent="0.25">
      <c r="A23" s="67">
        <v>18</v>
      </c>
      <c r="B23" s="9">
        <v>1.1000000000000001</v>
      </c>
      <c r="C23" s="7">
        <v>2400</v>
      </c>
      <c r="D23" s="7">
        <v>2010</v>
      </c>
      <c r="E23" s="7">
        <v>1520</v>
      </c>
      <c r="F23" s="11"/>
      <c r="G23" s="11"/>
      <c r="H23" s="11"/>
      <c r="I23" s="15">
        <f t="shared" si="0"/>
        <v>720</v>
      </c>
      <c r="J23" s="15">
        <f t="shared" si="1"/>
        <v>603</v>
      </c>
      <c r="K23" s="15"/>
      <c r="L23" s="15"/>
      <c r="M23" s="15"/>
      <c r="N23" s="15"/>
      <c r="O23" s="15"/>
      <c r="P23" s="15">
        <f t="shared" si="2"/>
        <v>1200</v>
      </c>
      <c r="Q23" s="15">
        <f t="shared" si="3"/>
        <v>1005</v>
      </c>
      <c r="R23" s="15"/>
      <c r="S23" s="15"/>
      <c r="T23" s="15"/>
      <c r="U23" s="15"/>
      <c r="V23" s="15"/>
      <c r="W23" s="15"/>
      <c r="X23" s="15"/>
      <c r="Y23" s="15"/>
      <c r="Z23" s="66"/>
    </row>
    <row r="24" spans="1:28" x14ac:dyDescent="0.25">
      <c r="A24" s="67">
        <v>19</v>
      </c>
      <c r="B24" s="9">
        <v>1.2</v>
      </c>
      <c r="C24" s="7">
        <v>2350</v>
      </c>
      <c r="D24" s="7">
        <v>1960</v>
      </c>
      <c r="E24" s="7">
        <v>1520</v>
      </c>
      <c r="F24" s="11">
        <v>1860</v>
      </c>
      <c r="G24" s="11">
        <v>1810</v>
      </c>
      <c r="H24" s="11">
        <v>1770</v>
      </c>
      <c r="I24" s="15">
        <f t="shared" si="0"/>
        <v>705</v>
      </c>
      <c r="J24" s="15">
        <f t="shared" si="1"/>
        <v>588</v>
      </c>
      <c r="K24" s="15">
        <f>0.32*F24</f>
        <v>595.20000000000005</v>
      </c>
      <c r="L24" s="15">
        <f>0.32*G24</f>
        <v>579.20000000000005</v>
      </c>
      <c r="M24" s="15">
        <f>0.32*H24</f>
        <v>566.4</v>
      </c>
      <c r="N24" s="15"/>
      <c r="O24" s="15"/>
      <c r="P24" s="15">
        <f t="shared" si="2"/>
        <v>1175</v>
      </c>
      <c r="Q24" s="15">
        <f t="shared" si="3"/>
        <v>980</v>
      </c>
      <c r="R24" s="15">
        <f>0.52*F24</f>
        <v>967.2</v>
      </c>
      <c r="S24" s="15">
        <f>0.52*G24</f>
        <v>941.2</v>
      </c>
      <c r="T24" s="15">
        <f>0.52*H24</f>
        <v>920.4</v>
      </c>
      <c r="U24" s="15"/>
      <c r="V24" s="15"/>
      <c r="W24" s="15"/>
      <c r="X24" s="15"/>
      <c r="Y24" s="15"/>
      <c r="Z24" s="66"/>
    </row>
    <row r="25" spans="1:28" x14ac:dyDescent="0.25">
      <c r="A25" s="67">
        <v>20</v>
      </c>
      <c r="B25" s="9">
        <v>1.3</v>
      </c>
      <c r="C25" s="7">
        <v>2300</v>
      </c>
      <c r="D25" s="7">
        <v>1960</v>
      </c>
      <c r="E25" s="7">
        <v>1520</v>
      </c>
      <c r="F25" s="11"/>
      <c r="G25" s="11"/>
      <c r="H25" s="11"/>
      <c r="I25" s="15">
        <f t="shared" si="0"/>
        <v>690</v>
      </c>
      <c r="J25" s="15">
        <f t="shared" si="1"/>
        <v>588</v>
      </c>
      <c r="K25" s="15"/>
      <c r="L25" s="15"/>
      <c r="M25" s="15"/>
      <c r="N25" s="15"/>
      <c r="O25" s="15"/>
      <c r="P25" s="15">
        <f t="shared" si="2"/>
        <v>1150</v>
      </c>
      <c r="Q25" s="15">
        <f t="shared" si="3"/>
        <v>980</v>
      </c>
      <c r="R25" s="15"/>
      <c r="S25" s="15"/>
      <c r="T25" s="15"/>
      <c r="U25" s="15"/>
      <c r="V25" s="15"/>
      <c r="W25" s="15"/>
      <c r="X25" s="15"/>
      <c r="Y25" s="15"/>
      <c r="Z25" s="66"/>
    </row>
    <row r="26" spans="1:28" x14ac:dyDescent="0.25">
      <c r="A26" s="67">
        <v>21</v>
      </c>
      <c r="B26" s="9">
        <v>1.4</v>
      </c>
      <c r="C26" s="7">
        <v>2260</v>
      </c>
      <c r="D26" s="7">
        <v>1910</v>
      </c>
      <c r="E26" s="7">
        <v>1470</v>
      </c>
      <c r="F26" s="11">
        <v>1860</v>
      </c>
      <c r="G26" s="11">
        <v>1810</v>
      </c>
      <c r="H26" s="11">
        <v>1720</v>
      </c>
      <c r="I26" s="15">
        <f t="shared" si="0"/>
        <v>678</v>
      </c>
      <c r="J26" s="15">
        <f t="shared" si="1"/>
        <v>573</v>
      </c>
      <c r="K26" s="15">
        <f t="shared" ref="K26:K51" si="4">0.32*F26</f>
        <v>595.20000000000005</v>
      </c>
      <c r="L26" s="15">
        <f t="shared" ref="L26:L51" si="5">0.32*G26</f>
        <v>579.20000000000005</v>
      </c>
      <c r="M26" s="15">
        <f t="shared" ref="M26:M51" si="6">0.32*H26</f>
        <v>550.4</v>
      </c>
      <c r="N26" s="15"/>
      <c r="O26" s="15"/>
      <c r="P26" s="15">
        <f t="shared" si="2"/>
        <v>1130</v>
      </c>
      <c r="Q26" s="15">
        <f t="shared" si="3"/>
        <v>955</v>
      </c>
      <c r="R26" s="15">
        <f>0.52*F26</f>
        <v>967.2</v>
      </c>
      <c r="S26" s="15">
        <f>0.52*G26</f>
        <v>941.2</v>
      </c>
      <c r="T26" s="15">
        <f>0.52*H26</f>
        <v>894.4</v>
      </c>
      <c r="U26" s="15"/>
      <c r="V26" s="15"/>
      <c r="W26" s="15"/>
      <c r="X26" s="15"/>
      <c r="Y26" s="15"/>
      <c r="Z26" s="66"/>
    </row>
    <row r="27" spans="1:28" x14ac:dyDescent="0.25">
      <c r="A27" s="67">
        <v>22</v>
      </c>
      <c r="B27" s="9">
        <v>1.5</v>
      </c>
      <c r="C27" s="7">
        <v>2210</v>
      </c>
      <c r="D27" s="7">
        <v>1860</v>
      </c>
      <c r="E27" s="7">
        <v>1420</v>
      </c>
      <c r="F27" s="11"/>
      <c r="G27" s="11"/>
      <c r="H27" s="11"/>
      <c r="I27" s="15">
        <f t="shared" si="0"/>
        <v>663</v>
      </c>
      <c r="J27" s="15">
        <f t="shared" si="1"/>
        <v>558</v>
      </c>
      <c r="K27" s="15"/>
      <c r="L27" s="15"/>
      <c r="M27" s="15"/>
      <c r="N27" s="15"/>
      <c r="O27" s="15"/>
      <c r="P27" s="15">
        <f t="shared" si="2"/>
        <v>1105</v>
      </c>
      <c r="Q27" s="15">
        <f t="shared" si="3"/>
        <v>930</v>
      </c>
      <c r="R27" s="15"/>
      <c r="S27" s="15"/>
      <c r="T27" s="15"/>
      <c r="U27" s="15"/>
      <c r="V27" s="15"/>
      <c r="W27" s="15"/>
      <c r="X27" s="15"/>
      <c r="Y27" s="15"/>
      <c r="Z27" s="66"/>
    </row>
    <row r="28" spans="1:28" x14ac:dyDescent="0.25">
      <c r="A28" s="67">
        <v>23</v>
      </c>
      <c r="B28" s="9">
        <v>1.6</v>
      </c>
      <c r="C28" s="7">
        <v>2160</v>
      </c>
      <c r="D28" s="7">
        <v>1860</v>
      </c>
      <c r="E28" s="7">
        <v>1420</v>
      </c>
      <c r="F28" s="11">
        <v>1810</v>
      </c>
      <c r="G28" s="11">
        <v>1810</v>
      </c>
      <c r="H28" s="11">
        <v>1720</v>
      </c>
      <c r="I28" s="15">
        <f t="shared" si="0"/>
        <v>648</v>
      </c>
      <c r="J28" s="15">
        <f t="shared" si="1"/>
        <v>558</v>
      </c>
      <c r="K28" s="15">
        <f t="shared" si="4"/>
        <v>579.20000000000005</v>
      </c>
      <c r="L28" s="15">
        <f t="shared" si="5"/>
        <v>579.20000000000005</v>
      </c>
      <c r="M28" s="15">
        <f t="shared" si="6"/>
        <v>550.4</v>
      </c>
      <c r="N28" s="15"/>
      <c r="O28" s="15"/>
      <c r="P28" s="15">
        <f t="shared" si="2"/>
        <v>1080</v>
      </c>
      <c r="Q28" s="15">
        <f t="shared" si="3"/>
        <v>930</v>
      </c>
      <c r="R28" s="15">
        <f>0.52*F28</f>
        <v>941.2</v>
      </c>
      <c r="S28" s="15">
        <f>0.52*G28</f>
        <v>941.2</v>
      </c>
      <c r="T28" s="15">
        <f>0.52*H28</f>
        <v>894.4</v>
      </c>
      <c r="U28" s="15"/>
      <c r="V28" s="15"/>
      <c r="W28" s="15"/>
      <c r="X28" s="15"/>
      <c r="Y28" s="15"/>
      <c r="Z28" s="66"/>
    </row>
    <row r="29" spans="1:28" x14ac:dyDescent="0.25">
      <c r="A29" s="67">
        <v>24</v>
      </c>
      <c r="B29" s="9">
        <v>1.7</v>
      </c>
      <c r="C29" s="8">
        <v>2060</v>
      </c>
      <c r="D29" s="7">
        <v>1770</v>
      </c>
      <c r="E29" s="7">
        <v>1370</v>
      </c>
      <c r="F29" s="11"/>
      <c r="G29" s="11"/>
      <c r="H29" s="11"/>
      <c r="I29" s="15">
        <f t="shared" si="0"/>
        <v>618</v>
      </c>
      <c r="J29" s="15">
        <f t="shared" si="1"/>
        <v>531</v>
      </c>
      <c r="K29" s="15"/>
      <c r="L29" s="15"/>
      <c r="M29" s="15"/>
      <c r="N29" s="15"/>
      <c r="O29" s="15"/>
      <c r="P29" s="15">
        <f t="shared" si="2"/>
        <v>1030</v>
      </c>
      <c r="Q29" s="15">
        <f t="shared" si="3"/>
        <v>885</v>
      </c>
      <c r="R29" s="15"/>
      <c r="S29" s="15"/>
      <c r="T29" s="15"/>
      <c r="U29" s="15"/>
      <c r="V29" s="15"/>
      <c r="W29" s="15"/>
      <c r="X29" s="15"/>
      <c r="Y29" s="15"/>
      <c r="Z29" s="66"/>
    </row>
    <row r="30" spans="1:28" x14ac:dyDescent="0.25">
      <c r="A30" s="67">
        <v>25</v>
      </c>
      <c r="B30" s="9">
        <v>1.8</v>
      </c>
      <c r="C30" s="7">
        <v>2060</v>
      </c>
      <c r="D30" s="7">
        <v>1770</v>
      </c>
      <c r="E30" s="7">
        <v>1370</v>
      </c>
      <c r="F30" s="11">
        <v>1770</v>
      </c>
      <c r="G30" s="11">
        <v>1720</v>
      </c>
      <c r="H30" s="11">
        <v>1670</v>
      </c>
      <c r="I30" s="15">
        <f t="shared" si="0"/>
        <v>618</v>
      </c>
      <c r="J30" s="15">
        <f t="shared" si="1"/>
        <v>531</v>
      </c>
      <c r="K30" s="15">
        <f t="shared" si="4"/>
        <v>566.4</v>
      </c>
      <c r="L30" s="15">
        <f t="shared" si="5"/>
        <v>550.4</v>
      </c>
      <c r="M30" s="15">
        <f t="shared" si="6"/>
        <v>534.4</v>
      </c>
      <c r="N30" s="15"/>
      <c r="O30" s="15"/>
      <c r="P30" s="15">
        <f t="shared" si="2"/>
        <v>1030</v>
      </c>
      <c r="Q30" s="15">
        <f t="shared" si="3"/>
        <v>885</v>
      </c>
      <c r="R30" s="15">
        <f>0.52*F30</f>
        <v>920.4</v>
      </c>
      <c r="S30" s="15">
        <f>0.52*G30</f>
        <v>894.4</v>
      </c>
      <c r="T30" s="15">
        <f>0.52*H30</f>
        <v>868.4</v>
      </c>
      <c r="U30" s="15"/>
      <c r="V30" s="15"/>
      <c r="W30" s="15"/>
      <c r="X30" s="15"/>
      <c r="Y30" s="15"/>
      <c r="Z30" s="66"/>
    </row>
    <row r="31" spans="1:28" x14ac:dyDescent="0.25">
      <c r="A31" s="67">
        <v>26</v>
      </c>
      <c r="B31" s="9">
        <v>1.9</v>
      </c>
      <c r="C31" s="7">
        <v>2010</v>
      </c>
      <c r="D31" s="7">
        <v>1770</v>
      </c>
      <c r="E31" s="7">
        <v>1370</v>
      </c>
      <c r="F31" s="11"/>
      <c r="G31" s="11"/>
      <c r="H31" s="11"/>
      <c r="I31" s="15">
        <f t="shared" si="0"/>
        <v>603</v>
      </c>
      <c r="J31" s="15">
        <f t="shared" si="1"/>
        <v>531</v>
      </c>
      <c r="K31" s="15"/>
      <c r="L31" s="15"/>
      <c r="M31" s="15"/>
      <c r="N31" s="15"/>
      <c r="O31" s="15"/>
      <c r="P31" s="15">
        <f t="shared" si="2"/>
        <v>1005</v>
      </c>
      <c r="Q31" s="15">
        <f t="shared" si="3"/>
        <v>885</v>
      </c>
      <c r="R31" s="15"/>
      <c r="S31" s="15"/>
      <c r="T31" s="15"/>
      <c r="U31" s="15"/>
      <c r="V31" s="15"/>
      <c r="W31" s="15"/>
      <c r="X31" s="15"/>
      <c r="Y31" s="15"/>
      <c r="Z31" s="66"/>
    </row>
    <row r="32" spans="1:28" x14ac:dyDescent="0.25">
      <c r="A32" s="67">
        <v>27</v>
      </c>
      <c r="B32" s="9">
        <v>2</v>
      </c>
      <c r="C32" s="7">
        <v>2010</v>
      </c>
      <c r="D32" s="7">
        <v>1770</v>
      </c>
      <c r="E32" s="7">
        <v>1370</v>
      </c>
      <c r="F32" s="11">
        <v>1770</v>
      </c>
      <c r="G32" s="11">
        <v>1720</v>
      </c>
      <c r="H32" s="11">
        <v>1670</v>
      </c>
      <c r="I32" s="15">
        <f t="shared" si="0"/>
        <v>603</v>
      </c>
      <c r="J32" s="15">
        <f t="shared" si="1"/>
        <v>531</v>
      </c>
      <c r="K32" s="15">
        <f t="shared" si="4"/>
        <v>566.4</v>
      </c>
      <c r="L32" s="15">
        <f t="shared" si="5"/>
        <v>550.4</v>
      </c>
      <c r="M32" s="15">
        <f t="shared" si="6"/>
        <v>534.4</v>
      </c>
      <c r="N32" s="15"/>
      <c r="O32" s="15"/>
      <c r="P32" s="15">
        <f t="shared" si="2"/>
        <v>1005</v>
      </c>
      <c r="Q32" s="15">
        <f t="shared" si="3"/>
        <v>885</v>
      </c>
      <c r="R32" s="15">
        <f>0.52*F32</f>
        <v>920.4</v>
      </c>
      <c r="S32" s="15">
        <f>0.52*G32</f>
        <v>894.4</v>
      </c>
      <c r="T32" s="15">
        <f>0.52*H32</f>
        <v>868.4</v>
      </c>
      <c r="U32" s="15"/>
      <c r="V32" s="15"/>
      <c r="W32" s="15"/>
      <c r="X32" s="15"/>
      <c r="Y32" s="15"/>
      <c r="Z32" s="66"/>
    </row>
    <row r="33" spans="1:26" x14ac:dyDescent="0.25">
      <c r="A33" s="67">
        <v>28</v>
      </c>
      <c r="B33" s="9">
        <v>2.1</v>
      </c>
      <c r="C33" s="7">
        <v>1960</v>
      </c>
      <c r="D33" s="7">
        <v>1720</v>
      </c>
      <c r="E33" s="7">
        <v>1370</v>
      </c>
      <c r="F33" s="11"/>
      <c r="G33" s="11"/>
      <c r="H33" s="11"/>
      <c r="I33" s="15">
        <f t="shared" si="0"/>
        <v>588</v>
      </c>
      <c r="J33" s="15">
        <f t="shared" si="1"/>
        <v>516</v>
      </c>
      <c r="K33" s="15"/>
      <c r="L33" s="15"/>
      <c r="M33" s="15"/>
      <c r="N33" s="15"/>
      <c r="O33" s="15"/>
      <c r="P33" s="15">
        <f t="shared" si="2"/>
        <v>980</v>
      </c>
      <c r="Q33" s="15">
        <f t="shared" si="3"/>
        <v>860</v>
      </c>
      <c r="R33" s="15"/>
      <c r="S33" s="15"/>
      <c r="T33" s="15"/>
      <c r="U33" s="15"/>
      <c r="V33" s="15"/>
      <c r="W33" s="15"/>
      <c r="X33" s="15"/>
      <c r="Y33" s="15"/>
      <c r="Z33" s="66"/>
    </row>
    <row r="34" spans="1:26" x14ac:dyDescent="0.25">
      <c r="A34" s="67">
        <v>29</v>
      </c>
      <c r="B34" s="9">
        <v>2.2000000000000002</v>
      </c>
      <c r="C34" s="7">
        <v>1910</v>
      </c>
      <c r="D34" s="7">
        <v>1670</v>
      </c>
      <c r="E34" s="7">
        <v>1320</v>
      </c>
      <c r="F34" s="11"/>
      <c r="G34" s="11"/>
      <c r="H34" s="11"/>
      <c r="I34" s="15">
        <f t="shared" si="0"/>
        <v>573</v>
      </c>
      <c r="J34" s="15">
        <f t="shared" si="1"/>
        <v>501</v>
      </c>
      <c r="K34" s="15"/>
      <c r="L34" s="15"/>
      <c r="M34" s="15"/>
      <c r="N34" s="15"/>
      <c r="O34" s="15"/>
      <c r="P34" s="15">
        <f t="shared" si="2"/>
        <v>955</v>
      </c>
      <c r="Q34" s="15">
        <f t="shared" si="3"/>
        <v>835</v>
      </c>
      <c r="R34" s="15"/>
      <c r="S34" s="15"/>
      <c r="T34" s="15"/>
      <c r="U34" s="15"/>
      <c r="V34" s="15"/>
      <c r="W34" s="15"/>
      <c r="X34" s="15"/>
      <c r="Y34" s="15"/>
      <c r="Z34" s="66"/>
    </row>
    <row r="35" spans="1:26" x14ac:dyDescent="0.25">
      <c r="A35" s="67">
        <v>30</v>
      </c>
      <c r="B35" s="9">
        <v>2.2999999999999998</v>
      </c>
      <c r="C35" s="7">
        <v>1910</v>
      </c>
      <c r="D35" s="7">
        <v>1670</v>
      </c>
      <c r="E35" s="7">
        <v>1320</v>
      </c>
      <c r="F35" s="11">
        <v>1770</v>
      </c>
      <c r="G35" s="11">
        <v>1720</v>
      </c>
      <c r="H35" s="11">
        <v>1620</v>
      </c>
      <c r="I35" s="15">
        <f t="shared" si="0"/>
        <v>573</v>
      </c>
      <c r="J35" s="15">
        <f t="shared" si="1"/>
        <v>501</v>
      </c>
      <c r="K35" s="15">
        <f t="shared" si="4"/>
        <v>566.4</v>
      </c>
      <c r="L35" s="15">
        <f t="shared" si="5"/>
        <v>550.4</v>
      </c>
      <c r="M35" s="15">
        <f t="shared" si="6"/>
        <v>518.4</v>
      </c>
      <c r="N35" s="15"/>
      <c r="O35" s="15"/>
      <c r="P35" s="15">
        <f t="shared" si="2"/>
        <v>955</v>
      </c>
      <c r="Q35" s="15">
        <f t="shared" si="3"/>
        <v>835</v>
      </c>
      <c r="R35" s="15">
        <f t="shared" ref="R35:T37" si="7">0.52*F35</f>
        <v>920.4</v>
      </c>
      <c r="S35" s="15">
        <f t="shared" si="7"/>
        <v>894.4</v>
      </c>
      <c r="T35" s="15">
        <f t="shared" si="7"/>
        <v>842.4</v>
      </c>
      <c r="U35" s="15"/>
      <c r="V35" s="15"/>
      <c r="W35" s="15"/>
      <c r="X35" s="15"/>
      <c r="Y35" s="15"/>
      <c r="Z35" s="66"/>
    </row>
    <row r="36" spans="1:26" x14ac:dyDescent="0.25">
      <c r="A36" s="67">
        <v>31</v>
      </c>
      <c r="B36" s="9">
        <v>2.5</v>
      </c>
      <c r="C36" s="7">
        <v>1810</v>
      </c>
      <c r="D36" s="7">
        <v>1620</v>
      </c>
      <c r="E36" s="7">
        <v>1270</v>
      </c>
      <c r="F36" s="11">
        <v>1720</v>
      </c>
      <c r="G36" s="11">
        <v>1670</v>
      </c>
      <c r="H36" s="11">
        <v>1620</v>
      </c>
      <c r="I36" s="15">
        <f t="shared" si="0"/>
        <v>543</v>
      </c>
      <c r="J36" s="15">
        <f t="shared" si="1"/>
        <v>486</v>
      </c>
      <c r="K36" s="15">
        <f t="shared" si="4"/>
        <v>550.4</v>
      </c>
      <c r="L36" s="15">
        <f t="shared" si="5"/>
        <v>534.4</v>
      </c>
      <c r="M36" s="15">
        <f t="shared" si="6"/>
        <v>518.4</v>
      </c>
      <c r="N36" s="15"/>
      <c r="O36" s="15"/>
      <c r="P36" s="15">
        <f t="shared" si="2"/>
        <v>905</v>
      </c>
      <c r="Q36" s="15">
        <f t="shared" si="3"/>
        <v>810</v>
      </c>
      <c r="R36" s="15">
        <f t="shared" si="7"/>
        <v>894.4</v>
      </c>
      <c r="S36" s="15">
        <f t="shared" si="7"/>
        <v>868.4</v>
      </c>
      <c r="T36" s="15">
        <f t="shared" si="7"/>
        <v>842.4</v>
      </c>
      <c r="U36" s="15"/>
      <c r="V36" s="15"/>
      <c r="W36" s="15"/>
      <c r="X36" s="15"/>
      <c r="Y36" s="15"/>
      <c r="Z36" s="66"/>
    </row>
    <row r="37" spans="1:26" x14ac:dyDescent="0.25">
      <c r="A37" s="67">
        <v>32</v>
      </c>
      <c r="B37" s="9">
        <v>2.75</v>
      </c>
      <c r="C37" s="7"/>
      <c r="D37" s="7"/>
      <c r="E37" s="7"/>
      <c r="F37" s="11">
        <v>1720</v>
      </c>
      <c r="G37" s="11">
        <v>1670</v>
      </c>
      <c r="H37" s="11">
        <v>1620</v>
      </c>
      <c r="I37" s="15"/>
      <c r="J37" s="15"/>
      <c r="K37" s="15">
        <f t="shared" si="4"/>
        <v>550.4</v>
      </c>
      <c r="L37" s="15">
        <f t="shared" si="5"/>
        <v>534.4</v>
      </c>
      <c r="M37" s="15">
        <f t="shared" si="6"/>
        <v>518.4</v>
      </c>
      <c r="N37" s="15"/>
      <c r="O37" s="15"/>
      <c r="P37" s="15"/>
      <c r="Q37" s="15"/>
      <c r="R37" s="15">
        <f t="shared" si="7"/>
        <v>894.4</v>
      </c>
      <c r="S37" s="15">
        <f t="shared" si="7"/>
        <v>868.4</v>
      </c>
      <c r="T37" s="15">
        <f t="shared" si="7"/>
        <v>842.4</v>
      </c>
      <c r="U37" s="15"/>
      <c r="V37" s="15"/>
      <c r="W37" s="15"/>
      <c r="X37" s="15"/>
      <c r="Y37" s="15"/>
      <c r="Z37" s="66"/>
    </row>
    <row r="38" spans="1:26" x14ac:dyDescent="0.25">
      <c r="A38" s="67">
        <v>33</v>
      </c>
      <c r="B38" s="9">
        <v>2.8</v>
      </c>
      <c r="C38" s="7">
        <v>1770</v>
      </c>
      <c r="D38" s="7">
        <v>1620</v>
      </c>
      <c r="E38" s="7">
        <v>1270</v>
      </c>
      <c r="F38" s="11"/>
      <c r="G38" s="11"/>
      <c r="H38" s="11"/>
      <c r="I38" s="15">
        <f t="shared" ref="I38:J40" si="8">0.3*C38</f>
        <v>531</v>
      </c>
      <c r="J38" s="15">
        <f t="shared" si="8"/>
        <v>486</v>
      </c>
      <c r="K38" s="15"/>
      <c r="L38" s="15"/>
      <c r="M38" s="15"/>
      <c r="N38" s="15"/>
      <c r="O38" s="15"/>
      <c r="P38" s="15">
        <f t="shared" ref="P38:Q40" si="9">0.5*C38</f>
        <v>885</v>
      </c>
      <c r="Q38" s="15">
        <f t="shared" si="9"/>
        <v>810</v>
      </c>
      <c r="R38" s="15"/>
      <c r="S38" s="15"/>
      <c r="T38" s="15"/>
      <c r="U38" s="15"/>
      <c r="V38" s="15"/>
      <c r="W38" s="15"/>
      <c r="X38" s="15"/>
      <c r="Y38" s="15"/>
      <c r="Z38" s="66"/>
    </row>
    <row r="39" spans="1:26" x14ac:dyDescent="0.25">
      <c r="A39" s="67">
        <v>34</v>
      </c>
      <c r="B39" s="9">
        <v>3</v>
      </c>
      <c r="C39" s="7">
        <v>1720</v>
      </c>
      <c r="D39" s="7">
        <v>1620</v>
      </c>
      <c r="E39" s="7">
        <v>1270</v>
      </c>
      <c r="F39" s="11">
        <v>1720</v>
      </c>
      <c r="G39" s="11">
        <v>1670</v>
      </c>
      <c r="H39" s="11">
        <v>1570</v>
      </c>
      <c r="I39" s="15">
        <f t="shared" si="8"/>
        <v>516</v>
      </c>
      <c r="J39" s="15">
        <f t="shared" si="8"/>
        <v>486</v>
      </c>
      <c r="K39" s="15">
        <f t="shared" si="4"/>
        <v>550.4</v>
      </c>
      <c r="L39" s="15">
        <f t="shared" si="5"/>
        <v>534.4</v>
      </c>
      <c r="M39" s="15">
        <f t="shared" si="6"/>
        <v>502.40000000000003</v>
      </c>
      <c r="N39" s="15">
        <v>560</v>
      </c>
      <c r="O39" s="15"/>
      <c r="P39" s="15">
        <f t="shared" si="9"/>
        <v>860</v>
      </c>
      <c r="Q39" s="15">
        <f t="shared" si="9"/>
        <v>810</v>
      </c>
      <c r="R39" s="15">
        <f t="shared" ref="R39:T44" si="10">0.52*F39</f>
        <v>894.4</v>
      </c>
      <c r="S39" s="15">
        <f t="shared" si="10"/>
        <v>868.4</v>
      </c>
      <c r="T39" s="15">
        <f t="shared" si="10"/>
        <v>816.4</v>
      </c>
      <c r="U39" s="15">
        <v>960</v>
      </c>
      <c r="V39" s="15">
        <v>960</v>
      </c>
      <c r="W39" s="15"/>
      <c r="X39" s="15">
        <v>1350</v>
      </c>
      <c r="Y39" s="15"/>
      <c r="Z39" s="66"/>
    </row>
    <row r="40" spans="1:26" x14ac:dyDescent="0.25">
      <c r="A40" s="67">
        <v>35</v>
      </c>
      <c r="B40" s="9">
        <v>3.2</v>
      </c>
      <c r="C40" s="7">
        <v>1720</v>
      </c>
      <c r="D40" s="7">
        <v>1520</v>
      </c>
      <c r="E40" s="7">
        <v>1230</v>
      </c>
      <c r="F40" s="11">
        <v>1670</v>
      </c>
      <c r="G40" s="11">
        <v>1620</v>
      </c>
      <c r="H40" s="11">
        <v>1570</v>
      </c>
      <c r="I40" s="15">
        <f t="shared" si="8"/>
        <v>516</v>
      </c>
      <c r="J40" s="15">
        <f t="shared" si="8"/>
        <v>456</v>
      </c>
      <c r="K40" s="15">
        <f t="shared" si="4"/>
        <v>534.4</v>
      </c>
      <c r="L40" s="15">
        <f t="shared" si="5"/>
        <v>518.4</v>
      </c>
      <c r="M40" s="15">
        <f t="shared" si="6"/>
        <v>502.40000000000003</v>
      </c>
      <c r="N40" s="15">
        <v>560</v>
      </c>
      <c r="O40" s="15"/>
      <c r="P40" s="15">
        <f t="shared" si="9"/>
        <v>860</v>
      </c>
      <c r="Q40" s="15">
        <f t="shared" si="9"/>
        <v>760</v>
      </c>
      <c r="R40" s="15">
        <f t="shared" si="10"/>
        <v>868.4</v>
      </c>
      <c r="S40" s="15">
        <f t="shared" si="10"/>
        <v>842.4</v>
      </c>
      <c r="T40" s="15">
        <f t="shared" si="10"/>
        <v>816.4</v>
      </c>
      <c r="U40" s="15">
        <v>960</v>
      </c>
      <c r="V40" s="15">
        <v>960</v>
      </c>
      <c r="W40" s="15"/>
      <c r="X40" s="15">
        <v>1350</v>
      </c>
      <c r="Y40" s="15"/>
      <c r="Z40" s="66"/>
    </row>
    <row r="41" spans="1:26" x14ac:dyDescent="0.25">
      <c r="A41" s="67">
        <v>36</v>
      </c>
      <c r="B41" s="9">
        <v>3.4</v>
      </c>
      <c r="C41" s="7"/>
      <c r="D41" s="7"/>
      <c r="E41" s="7"/>
      <c r="F41" s="11">
        <v>1670</v>
      </c>
      <c r="G41" s="11">
        <v>1620</v>
      </c>
      <c r="H41" s="11">
        <v>1570</v>
      </c>
      <c r="I41" s="15"/>
      <c r="J41" s="15"/>
      <c r="K41" s="15">
        <f t="shared" si="4"/>
        <v>534.4</v>
      </c>
      <c r="L41" s="15">
        <f t="shared" si="5"/>
        <v>518.4</v>
      </c>
      <c r="M41" s="15">
        <f t="shared" si="6"/>
        <v>502.40000000000003</v>
      </c>
      <c r="N41" s="15"/>
      <c r="O41" s="15"/>
      <c r="P41" s="15"/>
      <c r="Q41" s="15"/>
      <c r="R41" s="15">
        <f t="shared" si="10"/>
        <v>868.4</v>
      </c>
      <c r="S41" s="15">
        <f t="shared" si="10"/>
        <v>842.4</v>
      </c>
      <c r="T41" s="15">
        <f t="shared" si="10"/>
        <v>816.4</v>
      </c>
      <c r="U41" s="15"/>
      <c r="V41" s="15">
        <v>960</v>
      </c>
      <c r="W41" s="15"/>
      <c r="X41" s="15"/>
      <c r="Y41" s="15"/>
      <c r="Z41" s="66"/>
    </row>
    <row r="42" spans="1:26" x14ac:dyDescent="0.25">
      <c r="A42" s="67">
        <v>37</v>
      </c>
      <c r="B42" s="9">
        <v>3.5</v>
      </c>
      <c r="C42" s="7">
        <v>1670</v>
      </c>
      <c r="D42" s="7">
        <v>1520</v>
      </c>
      <c r="E42" s="7">
        <v>1230</v>
      </c>
      <c r="F42" s="11">
        <v>1620</v>
      </c>
      <c r="G42" s="11">
        <v>1570</v>
      </c>
      <c r="H42" s="11">
        <v>1470</v>
      </c>
      <c r="I42" s="15">
        <f>0.3*C42</f>
        <v>501</v>
      </c>
      <c r="J42" s="15">
        <f>0.3*D42</f>
        <v>456</v>
      </c>
      <c r="K42" s="15">
        <f t="shared" si="4"/>
        <v>518.4</v>
      </c>
      <c r="L42" s="15">
        <f t="shared" si="5"/>
        <v>502.40000000000003</v>
      </c>
      <c r="M42" s="15">
        <f t="shared" si="6"/>
        <v>470.40000000000003</v>
      </c>
      <c r="N42" s="15">
        <v>560</v>
      </c>
      <c r="O42" s="15"/>
      <c r="P42" s="15">
        <f>0.5*C42</f>
        <v>835</v>
      </c>
      <c r="Q42" s="15">
        <f>0.5*D42</f>
        <v>760</v>
      </c>
      <c r="R42" s="15">
        <f t="shared" si="10"/>
        <v>842.4</v>
      </c>
      <c r="S42" s="15">
        <f t="shared" si="10"/>
        <v>816.4</v>
      </c>
      <c r="T42" s="15">
        <f t="shared" si="10"/>
        <v>764.4</v>
      </c>
      <c r="U42" s="15">
        <v>960</v>
      </c>
      <c r="V42" s="15"/>
      <c r="W42" s="15"/>
      <c r="X42" s="15">
        <v>1350</v>
      </c>
      <c r="Y42" s="15"/>
      <c r="Z42" s="66"/>
    </row>
    <row r="43" spans="1:26" x14ac:dyDescent="0.25">
      <c r="A43" s="67">
        <v>38</v>
      </c>
      <c r="B43" s="9">
        <v>3.6</v>
      </c>
      <c r="C43" s="7">
        <v>1670</v>
      </c>
      <c r="D43" s="7">
        <v>1520</v>
      </c>
      <c r="E43" s="7">
        <v>1230</v>
      </c>
      <c r="F43" s="11">
        <v>1620</v>
      </c>
      <c r="G43" s="11">
        <v>1570</v>
      </c>
      <c r="H43" s="11">
        <v>1470</v>
      </c>
      <c r="I43" s="15">
        <f>0.3*C43</f>
        <v>501</v>
      </c>
      <c r="J43" s="15">
        <f>0.3*D43</f>
        <v>456</v>
      </c>
      <c r="K43" s="15">
        <f t="shared" si="4"/>
        <v>518.4</v>
      </c>
      <c r="L43" s="15">
        <f t="shared" si="5"/>
        <v>502.40000000000003</v>
      </c>
      <c r="M43" s="15">
        <f t="shared" si="6"/>
        <v>470.40000000000003</v>
      </c>
      <c r="N43" s="15"/>
      <c r="O43" s="15"/>
      <c r="P43" s="15">
        <f>0.5*C43</f>
        <v>835</v>
      </c>
      <c r="Q43" s="15">
        <f>0.5*D43</f>
        <v>760</v>
      </c>
      <c r="R43" s="15">
        <f t="shared" si="10"/>
        <v>842.4</v>
      </c>
      <c r="S43" s="15">
        <f t="shared" si="10"/>
        <v>816.4</v>
      </c>
      <c r="T43" s="15">
        <f t="shared" si="10"/>
        <v>764.4</v>
      </c>
      <c r="U43" s="15"/>
      <c r="V43" s="15">
        <v>960</v>
      </c>
      <c r="W43" s="15"/>
      <c r="X43" s="15"/>
      <c r="Y43" s="15"/>
      <c r="Z43" s="66"/>
    </row>
    <row r="44" spans="1:26" x14ac:dyDescent="0.25">
      <c r="A44" s="67">
        <v>39</v>
      </c>
      <c r="B44" s="9">
        <v>3.75</v>
      </c>
      <c r="C44" s="7"/>
      <c r="D44" s="7"/>
      <c r="E44" s="7"/>
      <c r="F44" s="11">
        <v>1570</v>
      </c>
      <c r="G44" s="11">
        <v>1570</v>
      </c>
      <c r="H44" s="11">
        <v>1420</v>
      </c>
      <c r="I44" s="15"/>
      <c r="J44" s="15"/>
      <c r="K44" s="15">
        <f t="shared" si="4"/>
        <v>502.40000000000003</v>
      </c>
      <c r="L44" s="15">
        <f t="shared" si="5"/>
        <v>502.40000000000003</v>
      </c>
      <c r="M44" s="15">
        <f t="shared" si="6"/>
        <v>454.40000000000003</v>
      </c>
      <c r="N44" s="15"/>
      <c r="O44" s="15"/>
      <c r="P44" s="15"/>
      <c r="Q44" s="15"/>
      <c r="R44" s="15">
        <f t="shared" si="10"/>
        <v>816.4</v>
      </c>
      <c r="S44" s="15">
        <f t="shared" si="10"/>
        <v>816.4</v>
      </c>
      <c r="T44" s="15">
        <f t="shared" si="10"/>
        <v>738.4</v>
      </c>
      <c r="U44" s="15"/>
      <c r="V44" s="15"/>
      <c r="W44" s="15"/>
      <c r="X44" s="15"/>
      <c r="Y44" s="15"/>
      <c r="Z44" s="66"/>
    </row>
    <row r="45" spans="1:26" x14ac:dyDescent="0.25">
      <c r="A45" s="67">
        <v>40</v>
      </c>
      <c r="B45" s="9">
        <v>3.8</v>
      </c>
      <c r="C45" s="7"/>
      <c r="D45" s="7"/>
      <c r="E45" s="7"/>
      <c r="F45" s="11"/>
      <c r="G45" s="11"/>
      <c r="H45" s="11"/>
      <c r="I45" s="15"/>
      <c r="J45" s="15"/>
      <c r="K45" s="15"/>
      <c r="L45" s="15"/>
      <c r="M45" s="15"/>
      <c r="N45" s="15">
        <v>560</v>
      </c>
      <c r="O45" s="15"/>
      <c r="P45" s="15"/>
      <c r="Q45" s="15"/>
      <c r="R45" s="15"/>
      <c r="S45" s="15"/>
      <c r="T45" s="15"/>
      <c r="U45" s="15">
        <v>960</v>
      </c>
      <c r="V45" s="15">
        <v>960</v>
      </c>
      <c r="W45" s="15"/>
      <c r="X45" s="15">
        <v>1350</v>
      </c>
      <c r="Y45" s="15"/>
      <c r="Z45" s="66"/>
    </row>
    <row r="46" spans="1:26" x14ac:dyDescent="0.25">
      <c r="A46" s="67">
        <v>41</v>
      </c>
      <c r="B46" s="9">
        <v>4</v>
      </c>
      <c r="C46" s="7">
        <v>1620</v>
      </c>
      <c r="D46" s="7">
        <v>1470</v>
      </c>
      <c r="E46" s="7">
        <v>1180</v>
      </c>
      <c r="F46" s="11">
        <v>1570</v>
      </c>
      <c r="G46" s="11">
        <v>1570</v>
      </c>
      <c r="H46" s="11">
        <v>1420</v>
      </c>
      <c r="I46" s="15">
        <f>0.3*C46</f>
        <v>486</v>
      </c>
      <c r="J46" s="15">
        <f>0.3*D46</f>
        <v>441</v>
      </c>
      <c r="K46" s="15">
        <f t="shared" si="4"/>
        <v>502.40000000000003</v>
      </c>
      <c r="L46" s="15">
        <f t="shared" si="5"/>
        <v>502.40000000000003</v>
      </c>
      <c r="M46" s="15">
        <f t="shared" si="6"/>
        <v>454.40000000000003</v>
      </c>
      <c r="N46" s="15">
        <v>560</v>
      </c>
      <c r="O46" s="15"/>
      <c r="P46" s="15">
        <f>0.5*C46</f>
        <v>810</v>
      </c>
      <c r="Q46" s="15">
        <f>0.5*D46</f>
        <v>735</v>
      </c>
      <c r="R46" s="15">
        <f t="shared" ref="R46:T51" si="11">0.52*F46</f>
        <v>816.4</v>
      </c>
      <c r="S46" s="15">
        <f t="shared" si="11"/>
        <v>816.4</v>
      </c>
      <c r="T46" s="15">
        <f t="shared" si="11"/>
        <v>738.4</v>
      </c>
      <c r="U46" s="15">
        <v>960</v>
      </c>
      <c r="V46" s="15">
        <v>960</v>
      </c>
      <c r="W46" s="15"/>
      <c r="X46" s="15">
        <v>1350</v>
      </c>
      <c r="Y46" s="15"/>
      <c r="Z46" s="66"/>
    </row>
    <row r="47" spans="1:26" x14ac:dyDescent="0.25">
      <c r="A47" s="67">
        <v>42</v>
      </c>
      <c r="B47" s="9">
        <v>4.0999999999999996</v>
      </c>
      <c r="C47" s="7"/>
      <c r="D47" s="7"/>
      <c r="E47" s="7"/>
      <c r="F47" s="11">
        <v>1520</v>
      </c>
      <c r="G47" s="11">
        <v>1520</v>
      </c>
      <c r="H47" s="11">
        <v>1370</v>
      </c>
      <c r="I47" s="15"/>
      <c r="J47" s="15"/>
      <c r="K47" s="15">
        <f t="shared" si="4"/>
        <v>486.40000000000003</v>
      </c>
      <c r="L47" s="15">
        <f t="shared" si="5"/>
        <v>486.40000000000003</v>
      </c>
      <c r="M47" s="15">
        <f t="shared" si="6"/>
        <v>438.40000000000003</v>
      </c>
      <c r="N47" s="15"/>
      <c r="O47" s="15"/>
      <c r="P47" s="15"/>
      <c r="Q47" s="15"/>
      <c r="R47" s="15">
        <f t="shared" si="11"/>
        <v>790.4</v>
      </c>
      <c r="S47" s="15">
        <f t="shared" si="11"/>
        <v>790.4</v>
      </c>
      <c r="T47" s="15">
        <f t="shared" si="11"/>
        <v>712.4</v>
      </c>
      <c r="U47" s="15"/>
      <c r="V47" s="15"/>
      <c r="W47" s="15"/>
      <c r="X47" s="15"/>
      <c r="Y47" s="15"/>
      <c r="Z47" s="66"/>
    </row>
    <row r="48" spans="1:26" x14ac:dyDescent="0.25">
      <c r="A48" s="67">
        <v>43</v>
      </c>
      <c r="B48" s="9">
        <v>4.2</v>
      </c>
      <c r="C48" s="7">
        <v>1570</v>
      </c>
      <c r="D48" s="7">
        <v>1420</v>
      </c>
      <c r="E48" s="7">
        <v>1130</v>
      </c>
      <c r="F48" s="11">
        <v>1520</v>
      </c>
      <c r="G48" s="11">
        <v>1520</v>
      </c>
      <c r="H48" s="11">
        <v>1370</v>
      </c>
      <c r="I48" s="15">
        <f>0.3*C48</f>
        <v>471</v>
      </c>
      <c r="J48" s="15">
        <f>0.3*D48</f>
        <v>426</v>
      </c>
      <c r="K48" s="15">
        <f t="shared" si="4"/>
        <v>486.40000000000003</v>
      </c>
      <c r="L48" s="15">
        <f t="shared" si="5"/>
        <v>486.40000000000003</v>
      </c>
      <c r="M48" s="15">
        <f t="shared" si="6"/>
        <v>438.40000000000003</v>
      </c>
      <c r="N48" s="15">
        <v>560</v>
      </c>
      <c r="O48" s="15"/>
      <c r="P48" s="15">
        <f>0.5*C48</f>
        <v>785</v>
      </c>
      <c r="Q48" s="15">
        <f>0.5*D48</f>
        <v>710</v>
      </c>
      <c r="R48" s="15">
        <f t="shared" si="11"/>
        <v>790.4</v>
      </c>
      <c r="S48" s="15">
        <f t="shared" si="11"/>
        <v>790.4</v>
      </c>
      <c r="T48" s="15">
        <f t="shared" si="11"/>
        <v>712.4</v>
      </c>
      <c r="U48" s="15">
        <v>960</v>
      </c>
      <c r="V48" s="15">
        <v>960</v>
      </c>
      <c r="W48" s="15"/>
      <c r="X48" s="15">
        <v>1350</v>
      </c>
      <c r="Y48" s="15"/>
      <c r="Z48" s="66"/>
    </row>
    <row r="49" spans="1:26" x14ac:dyDescent="0.25">
      <c r="A49" s="67">
        <v>44</v>
      </c>
      <c r="B49" s="9">
        <v>4.5</v>
      </c>
      <c r="C49" s="7">
        <v>1520</v>
      </c>
      <c r="D49" s="7">
        <v>1370</v>
      </c>
      <c r="E49" s="7">
        <v>1130</v>
      </c>
      <c r="F49" s="11">
        <v>1520</v>
      </c>
      <c r="G49" s="11">
        <v>1520</v>
      </c>
      <c r="H49" s="11">
        <v>1370</v>
      </c>
      <c r="I49" s="15">
        <f>0.3*C49</f>
        <v>456</v>
      </c>
      <c r="J49" s="15">
        <f>0.3*D49</f>
        <v>411</v>
      </c>
      <c r="K49" s="15">
        <f t="shared" si="4"/>
        <v>486.40000000000003</v>
      </c>
      <c r="L49" s="15">
        <f t="shared" si="5"/>
        <v>486.40000000000003</v>
      </c>
      <c r="M49" s="15">
        <f t="shared" si="6"/>
        <v>438.40000000000003</v>
      </c>
      <c r="N49" s="15">
        <v>560</v>
      </c>
      <c r="O49" s="15"/>
      <c r="P49" s="15">
        <f>0.5*C49</f>
        <v>760</v>
      </c>
      <c r="Q49" s="15">
        <f>0.5*D49</f>
        <v>685</v>
      </c>
      <c r="R49" s="15">
        <f t="shared" si="11"/>
        <v>790.4</v>
      </c>
      <c r="S49" s="15">
        <f t="shared" si="11"/>
        <v>790.4</v>
      </c>
      <c r="T49" s="15">
        <f t="shared" si="11"/>
        <v>712.4</v>
      </c>
      <c r="U49" s="15">
        <v>960</v>
      </c>
      <c r="V49" s="15">
        <v>960</v>
      </c>
      <c r="W49" s="15"/>
      <c r="X49" s="15">
        <v>1350</v>
      </c>
      <c r="Y49" s="15"/>
      <c r="Z49" s="66"/>
    </row>
    <row r="50" spans="1:26" x14ac:dyDescent="0.25">
      <c r="A50" s="67">
        <v>45</v>
      </c>
      <c r="B50" s="9">
        <v>4.8</v>
      </c>
      <c r="C50" s="7"/>
      <c r="D50" s="7"/>
      <c r="E50" s="7"/>
      <c r="F50" s="11">
        <v>1470</v>
      </c>
      <c r="G50" s="11">
        <v>1470</v>
      </c>
      <c r="H50" s="11">
        <v>1320</v>
      </c>
      <c r="I50" s="15"/>
      <c r="J50" s="15"/>
      <c r="K50" s="15">
        <f t="shared" si="4"/>
        <v>470.40000000000003</v>
      </c>
      <c r="L50" s="15">
        <f t="shared" si="5"/>
        <v>470.40000000000003</v>
      </c>
      <c r="M50" s="15">
        <f t="shared" si="6"/>
        <v>422.40000000000003</v>
      </c>
      <c r="N50" s="15">
        <v>560</v>
      </c>
      <c r="O50" s="15"/>
      <c r="P50" s="15"/>
      <c r="Q50" s="15"/>
      <c r="R50" s="15">
        <f t="shared" si="11"/>
        <v>764.4</v>
      </c>
      <c r="S50" s="15">
        <f t="shared" si="11"/>
        <v>764.4</v>
      </c>
      <c r="T50" s="15">
        <f t="shared" si="11"/>
        <v>686.4</v>
      </c>
      <c r="U50" s="15">
        <v>960</v>
      </c>
      <c r="V50" s="15">
        <v>960</v>
      </c>
      <c r="W50" s="15"/>
      <c r="X50" s="15">
        <v>1350</v>
      </c>
      <c r="Y50" s="15"/>
      <c r="Z50" s="66"/>
    </row>
    <row r="51" spans="1:26" x14ac:dyDescent="0.25">
      <c r="A51" s="67">
        <v>46</v>
      </c>
      <c r="B51" s="9">
        <v>5</v>
      </c>
      <c r="C51" s="7">
        <v>1470</v>
      </c>
      <c r="D51" s="7">
        <v>1370</v>
      </c>
      <c r="E51" s="7">
        <v>1130</v>
      </c>
      <c r="F51" s="11">
        <v>1470</v>
      </c>
      <c r="G51" s="11">
        <v>1470</v>
      </c>
      <c r="H51" s="11">
        <v>1320</v>
      </c>
      <c r="I51" s="15">
        <f>0.3*C51</f>
        <v>441</v>
      </c>
      <c r="J51" s="15">
        <f>0.3*D51</f>
        <v>411</v>
      </c>
      <c r="K51" s="15">
        <f t="shared" si="4"/>
        <v>470.40000000000003</v>
      </c>
      <c r="L51" s="15">
        <f t="shared" si="5"/>
        <v>470.40000000000003</v>
      </c>
      <c r="M51" s="15">
        <f t="shared" si="6"/>
        <v>422.40000000000003</v>
      </c>
      <c r="N51" s="15">
        <v>560</v>
      </c>
      <c r="O51" s="15"/>
      <c r="P51" s="15">
        <f>0.5*C51</f>
        <v>735</v>
      </c>
      <c r="Q51" s="15">
        <f>0.5*D51</f>
        <v>685</v>
      </c>
      <c r="R51" s="15">
        <f t="shared" si="11"/>
        <v>764.4</v>
      </c>
      <c r="S51" s="15">
        <f t="shared" si="11"/>
        <v>764.4</v>
      </c>
      <c r="T51" s="15">
        <f t="shared" si="11"/>
        <v>686.4</v>
      </c>
      <c r="U51" s="15">
        <v>960</v>
      </c>
      <c r="V51" s="15">
        <v>960</v>
      </c>
      <c r="W51" s="15"/>
      <c r="X51" s="15">
        <v>1350</v>
      </c>
      <c r="Y51" s="15"/>
      <c r="Z51" s="66"/>
    </row>
    <row r="52" spans="1:26" x14ac:dyDescent="0.25">
      <c r="A52" s="67">
        <v>47</v>
      </c>
      <c r="B52" s="9">
        <v>5.3</v>
      </c>
      <c r="C52" s="7"/>
      <c r="D52" s="7"/>
      <c r="E52" s="7"/>
      <c r="F52" s="11"/>
      <c r="G52" s="11"/>
      <c r="H52" s="11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>
        <v>960</v>
      </c>
      <c r="W52" s="15"/>
      <c r="X52" s="15"/>
      <c r="Y52" s="15"/>
      <c r="Z52" s="66"/>
    </row>
    <row r="53" spans="1:26" x14ac:dyDescent="0.25">
      <c r="A53" s="67">
        <v>48</v>
      </c>
      <c r="B53" s="9">
        <v>5.5</v>
      </c>
      <c r="C53" s="7"/>
      <c r="D53" s="7"/>
      <c r="E53" s="7"/>
      <c r="F53" s="14"/>
      <c r="G53" s="14"/>
      <c r="H53" s="14"/>
      <c r="I53" s="15"/>
      <c r="J53" s="16"/>
      <c r="K53" s="16"/>
      <c r="L53" s="16"/>
      <c r="M53" s="16"/>
      <c r="N53" s="15">
        <v>560</v>
      </c>
      <c r="O53" s="15"/>
      <c r="P53" s="15"/>
      <c r="Q53" s="15"/>
      <c r="R53" s="15"/>
      <c r="S53" s="15"/>
      <c r="T53" s="15"/>
      <c r="U53" s="15">
        <v>960</v>
      </c>
      <c r="V53" s="15"/>
      <c r="W53" s="15"/>
      <c r="X53" s="15">
        <v>1350</v>
      </c>
      <c r="Y53" s="15"/>
      <c r="Z53" s="66"/>
    </row>
    <row r="54" spans="1:26" x14ac:dyDescent="0.25">
      <c r="A54" s="67">
        <v>49</v>
      </c>
      <c r="B54" s="9">
        <v>5.6</v>
      </c>
      <c r="C54" s="7"/>
      <c r="D54" s="7"/>
      <c r="E54" s="7"/>
      <c r="F54" s="11"/>
      <c r="G54" s="11"/>
      <c r="H54" s="11"/>
      <c r="I54" s="15"/>
      <c r="J54" s="15"/>
      <c r="K54" s="15"/>
      <c r="L54" s="15"/>
      <c r="M54" s="15"/>
      <c r="N54" s="15">
        <v>560</v>
      </c>
      <c r="O54" s="15"/>
      <c r="P54" s="15"/>
      <c r="Q54" s="15"/>
      <c r="R54" s="15"/>
      <c r="S54" s="15"/>
      <c r="T54" s="15"/>
      <c r="U54" s="15">
        <v>960</v>
      </c>
      <c r="V54" s="15">
        <v>960</v>
      </c>
      <c r="W54" s="15"/>
      <c r="X54" s="15">
        <v>1350</v>
      </c>
      <c r="Y54" s="15"/>
      <c r="Z54" s="66"/>
    </row>
    <row r="55" spans="1:26" x14ac:dyDescent="0.25">
      <c r="A55" s="67">
        <v>50</v>
      </c>
      <c r="B55" s="9">
        <v>6</v>
      </c>
      <c r="C55" s="7"/>
      <c r="D55" s="7"/>
      <c r="E55" s="7"/>
      <c r="F55" s="11"/>
      <c r="G55" s="11"/>
      <c r="H55" s="11"/>
      <c r="I55" s="15"/>
      <c r="J55" s="15"/>
      <c r="K55" s="15"/>
      <c r="L55" s="15"/>
      <c r="M55" s="15"/>
      <c r="N55" s="15">
        <v>560</v>
      </c>
      <c r="O55" s="15"/>
      <c r="P55" s="15"/>
      <c r="Q55" s="15"/>
      <c r="R55" s="15"/>
      <c r="S55" s="15"/>
      <c r="T55" s="15"/>
      <c r="U55" s="15">
        <v>960</v>
      </c>
      <c r="V55" s="15">
        <v>960</v>
      </c>
      <c r="W55" s="15"/>
      <c r="X55" s="15">
        <v>1350</v>
      </c>
      <c r="Y55" s="15"/>
      <c r="Z55" s="66"/>
    </row>
    <row r="56" spans="1:26" x14ac:dyDescent="0.25">
      <c r="A56" s="67">
        <v>51</v>
      </c>
      <c r="B56" s="9">
        <v>6.2</v>
      </c>
      <c r="C56" s="7"/>
      <c r="D56" s="7"/>
      <c r="E56" s="7"/>
      <c r="F56" s="11"/>
      <c r="G56" s="11"/>
      <c r="H56" s="11"/>
      <c r="I56" s="15"/>
      <c r="J56" s="15"/>
      <c r="K56" s="15"/>
      <c r="L56" s="15"/>
      <c r="M56" s="15"/>
      <c r="N56" s="15">
        <v>560</v>
      </c>
      <c r="O56" s="15"/>
      <c r="P56" s="15"/>
      <c r="Q56" s="15"/>
      <c r="R56" s="15"/>
      <c r="S56" s="15"/>
      <c r="T56" s="15"/>
      <c r="U56" s="15">
        <v>960</v>
      </c>
      <c r="V56" s="15"/>
      <c r="W56" s="15"/>
      <c r="X56" s="15">
        <v>1350</v>
      </c>
      <c r="Y56" s="15"/>
      <c r="Z56" s="66"/>
    </row>
    <row r="57" spans="1:26" x14ac:dyDescent="0.25">
      <c r="A57" s="67">
        <v>52</v>
      </c>
      <c r="B57" s="9">
        <v>6.3</v>
      </c>
      <c r="C57" s="7"/>
      <c r="D57" s="7"/>
      <c r="E57" s="7"/>
      <c r="F57" s="11"/>
      <c r="G57" s="11"/>
      <c r="H57" s="11"/>
      <c r="I57" s="15"/>
      <c r="J57" s="15"/>
      <c r="K57" s="15"/>
      <c r="L57" s="15"/>
      <c r="M57" s="15"/>
      <c r="N57" s="15">
        <v>560</v>
      </c>
      <c r="O57" s="15"/>
      <c r="P57" s="15"/>
      <c r="Q57" s="15"/>
      <c r="R57" s="15"/>
      <c r="S57" s="15"/>
      <c r="T57" s="15"/>
      <c r="U57" s="15">
        <v>960</v>
      </c>
      <c r="V57" s="15">
        <v>960</v>
      </c>
      <c r="W57" s="15"/>
      <c r="X57" s="15">
        <v>1350</v>
      </c>
      <c r="Y57" s="15"/>
      <c r="Z57" s="66"/>
    </row>
    <row r="58" spans="1:26" x14ac:dyDescent="0.25">
      <c r="A58" s="67">
        <v>53</v>
      </c>
      <c r="B58" s="9">
        <v>6.5</v>
      </c>
      <c r="C58" s="7"/>
      <c r="D58" s="7"/>
      <c r="E58" s="7"/>
      <c r="F58" s="11"/>
      <c r="G58" s="11"/>
      <c r="H58" s="11"/>
      <c r="I58" s="15"/>
      <c r="J58" s="15"/>
      <c r="K58" s="15"/>
      <c r="L58" s="15"/>
      <c r="M58" s="15"/>
      <c r="N58" s="15">
        <v>560</v>
      </c>
      <c r="O58" s="15"/>
      <c r="P58" s="15"/>
      <c r="Q58" s="15"/>
      <c r="R58" s="15"/>
      <c r="S58" s="15"/>
      <c r="T58" s="15"/>
      <c r="U58" s="15">
        <v>960</v>
      </c>
      <c r="V58" s="15"/>
      <c r="W58" s="15"/>
      <c r="X58" s="15">
        <v>1350</v>
      </c>
      <c r="Y58" s="15"/>
      <c r="Z58" s="66"/>
    </row>
    <row r="59" spans="1:26" x14ac:dyDescent="0.25">
      <c r="A59" s="67">
        <v>54</v>
      </c>
      <c r="B59" s="9">
        <v>6.7</v>
      </c>
      <c r="C59" s="7"/>
      <c r="D59" s="7"/>
      <c r="E59" s="7"/>
      <c r="F59" s="11"/>
      <c r="G59" s="11"/>
      <c r="H59" s="11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>
        <v>960</v>
      </c>
      <c r="W59" s="15"/>
      <c r="X59" s="15"/>
      <c r="Y59" s="15"/>
      <c r="Z59" s="66"/>
    </row>
    <row r="60" spans="1:26" x14ac:dyDescent="0.25">
      <c r="A60" s="67">
        <v>55</v>
      </c>
      <c r="B60" s="9">
        <v>7</v>
      </c>
      <c r="C60" s="7"/>
      <c r="D60" s="7"/>
      <c r="E60" s="7"/>
      <c r="F60" s="11"/>
      <c r="G60" s="11"/>
      <c r="H60" s="11"/>
      <c r="I60" s="15"/>
      <c r="J60" s="15"/>
      <c r="K60" s="15"/>
      <c r="L60" s="15"/>
      <c r="M60" s="15"/>
      <c r="N60" s="15">
        <v>560</v>
      </c>
      <c r="O60" s="15"/>
      <c r="P60" s="15"/>
      <c r="Q60" s="15"/>
      <c r="R60" s="15"/>
      <c r="S60" s="15"/>
      <c r="T60" s="15"/>
      <c r="U60" s="15">
        <v>960</v>
      </c>
      <c r="V60" s="15">
        <v>960</v>
      </c>
      <c r="W60" s="15"/>
      <c r="X60" s="15">
        <v>1350</v>
      </c>
      <c r="Y60" s="15"/>
      <c r="Z60" s="66"/>
    </row>
    <row r="61" spans="1:26" x14ac:dyDescent="0.25">
      <c r="A61" s="67">
        <v>56</v>
      </c>
      <c r="B61" s="9">
        <v>7.1</v>
      </c>
      <c r="C61" s="7"/>
      <c r="D61" s="7"/>
      <c r="E61" s="7"/>
      <c r="F61" s="11"/>
      <c r="G61" s="11"/>
      <c r="H61" s="11"/>
      <c r="I61" s="15"/>
      <c r="J61" s="15"/>
      <c r="K61" s="15"/>
      <c r="L61" s="15"/>
      <c r="M61" s="15"/>
      <c r="N61" s="15">
        <v>560</v>
      </c>
      <c r="O61" s="15"/>
      <c r="P61" s="15"/>
      <c r="Q61" s="15"/>
      <c r="R61" s="15"/>
      <c r="S61" s="15"/>
      <c r="T61" s="15"/>
      <c r="U61" s="15">
        <v>960</v>
      </c>
      <c r="V61" s="15"/>
      <c r="W61" s="15"/>
      <c r="X61" s="15">
        <v>1350</v>
      </c>
      <c r="Y61" s="15"/>
      <c r="Z61" s="66"/>
    </row>
    <row r="62" spans="1:26" x14ac:dyDescent="0.25">
      <c r="A62" s="67">
        <v>57</v>
      </c>
      <c r="B62" s="9">
        <v>7.5</v>
      </c>
      <c r="C62" s="7"/>
      <c r="D62" s="7"/>
      <c r="E62" s="7"/>
      <c r="F62" s="11"/>
      <c r="G62" s="11"/>
      <c r="H62" s="11"/>
      <c r="I62" s="15"/>
      <c r="J62" s="15"/>
      <c r="K62" s="15"/>
      <c r="L62" s="15"/>
      <c r="M62" s="15"/>
      <c r="N62" s="15">
        <v>560</v>
      </c>
      <c r="O62" s="15"/>
      <c r="P62" s="15"/>
      <c r="Q62" s="15"/>
      <c r="R62" s="15"/>
      <c r="S62" s="15"/>
      <c r="T62" s="15"/>
      <c r="U62" s="15">
        <v>960</v>
      </c>
      <c r="V62" s="15">
        <v>960</v>
      </c>
      <c r="W62" s="15"/>
      <c r="X62" s="15">
        <v>1350</v>
      </c>
      <c r="Y62" s="15"/>
      <c r="Z62" s="66"/>
    </row>
    <row r="63" spans="1:26" x14ac:dyDescent="0.25">
      <c r="A63" s="67">
        <v>58</v>
      </c>
      <c r="B63" s="9">
        <v>8</v>
      </c>
      <c r="C63" s="12"/>
      <c r="D63" s="12"/>
      <c r="E63" s="12"/>
      <c r="F63" s="12"/>
      <c r="G63" s="12"/>
      <c r="H63" s="12"/>
      <c r="I63" s="15"/>
      <c r="J63" s="17"/>
      <c r="K63" s="17"/>
      <c r="L63" s="17"/>
      <c r="M63" s="17"/>
      <c r="N63" s="15">
        <v>560</v>
      </c>
      <c r="O63" s="15"/>
      <c r="P63" s="15"/>
      <c r="Q63" s="15"/>
      <c r="R63" s="15"/>
      <c r="S63" s="15"/>
      <c r="T63" s="15"/>
      <c r="U63" s="15">
        <v>960</v>
      </c>
      <c r="V63" s="15">
        <v>960</v>
      </c>
      <c r="W63" s="15"/>
      <c r="X63" s="15">
        <v>1350</v>
      </c>
      <c r="Y63" s="15"/>
      <c r="Z63" s="66"/>
    </row>
    <row r="64" spans="1:26" x14ac:dyDescent="0.25">
      <c r="A64" s="67">
        <v>59</v>
      </c>
      <c r="B64" s="9">
        <v>8.5</v>
      </c>
      <c r="C64" s="12"/>
      <c r="D64" s="12"/>
      <c r="E64" s="12"/>
      <c r="F64" s="12"/>
      <c r="G64" s="12"/>
      <c r="H64" s="12"/>
      <c r="I64" s="15"/>
      <c r="J64" s="17"/>
      <c r="K64" s="17"/>
      <c r="L64" s="17"/>
      <c r="M64" s="17"/>
      <c r="N64" s="15">
        <v>560</v>
      </c>
      <c r="O64" s="15"/>
      <c r="P64" s="15"/>
      <c r="Q64" s="15"/>
      <c r="R64" s="15"/>
      <c r="S64" s="15"/>
      <c r="T64" s="15"/>
      <c r="U64" s="15">
        <v>960</v>
      </c>
      <c r="V64" s="15">
        <v>960</v>
      </c>
      <c r="W64" s="15"/>
      <c r="X64" s="15">
        <v>1350</v>
      </c>
      <c r="Y64" s="15"/>
      <c r="Z64" s="66"/>
    </row>
    <row r="65" spans="1:26" x14ac:dyDescent="0.25">
      <c r="A65" s="67">
        <v>60</v>
      </c>
      <c r="B65" s="9">
        <v>9</v>
      </c>
      <c r="C65" s="12"/>
      <c r="D65" s="12"/>
      <c r="E65" s="12"/>
      <c r="F65" s="12"/>
      <c r="G65" s="12"/>
      <c r="H65" s="12"/>
      <c r="I65" s="15"/>
      <c r="J65" s="17"/>
      <c r="K65" s="17"/>
      <c r="L65" s="17"/>
      <c r="M65" s="17"/>
      <c r="N65" s="15">
        <v>560</v>
      </c>
      <c r="O65" s="15"/>
      <c r="P65" s="15"/>
      <c r="Q65" s="15"/>
      <c r="R65" s="15"/>
      <c r="S65" s="15"/>
      <c r="T65" s="15"/>
      <c r="U65" s="15">
        <v>960</v>
      </c>
      <c r="V65" s="15">
        <v>960</v>
      </c>
      <c r="W65" s="15"/>
      <c r="X65" s="15">
        <v>1350</v>
      </c>
      <c r="Y65" s="15"/>
      <c r="Z65" s="66"/>
    </row>
    <row r="66" spans="1:26" x14ac:dyDescent="0.25">
      <c r="A66" s="67">
        <v>61</v>
      </c>
      <c r="B66" s="9">
        <v>9.5</v>
      </c>
      <c r="C66" s="12"/>
      <c r="D66" s="12"/>
      <c r="E66" s="12"/>
      <c r="F66" s="12"/>
      <c r="G66" s="12"/>
      <c r="H66" s="12"/>
      <c r="I66" s="15"/>
      <c r="J66" s="17"/>
      <c r="K66" s="17"/>
      <c r="L66" s="17"/>
      <c r="M66" s="17"/>
      <c r="N66" s="15">
        <v>560</v>
      </c>
      <c r="O66" s="15"/>
      <c r="P66" s="15"/>
      <c r="Q66" s="15"/>
      <c r="R66" s="15"/>
      <c r="S66" s="15"/>
      <c r="T66" s="15"/>
      <c r="U66" s="15">
        <v>960</v>
      </c>
      <c r="V66" s="15">
        <v>960</v>
      </c>
      <c r="W66" s="15"/>
      <c r="X66" s="15">
        <v>1350</v>
      </c>
      <c r="Y66" s="15"/>
      <c r="Z66" s="66"/>
    </row>
    <row r="67" spans="1:26" x14ac:dyDescent="0.25">
      <c r="A67" s="67">
        <v>62</v>
      </c>
      <c r="B67" s="9">
        <v>10</v>
      </c>
      <c r="C67" s="12"/>
      <c r="D67" s="12"/>
      <c r="E67" s="12"/>
      <c r="F67" s="12"/>
      <c r="G67" s="12"/>
      <c r="H67" s="12"/>
      <c r="I67" s="15"/>
      <c r="J67" s="17"/>
      <c r="K67" s="17"/>
      <c r="L67" s="17"/>
      <c r="M67" s="17"/>
      <c r="N67" s="15">
        <v>560</v>
      </c>
      <c r="O67" s="15"/>
      <c r="P67" s="15"/>
      <c r="Q67" s="15"/>
      <c r="R67" s="15"/>
      <c r="S67" s="15"/>
      <c r="T67" s="15"/>
      <c r="U67" s="15">
        <v>960</v>
      </c>
      <c r="V67" s="15">
        <v>960</v>
      </c>
      <c r="W67" s="15"/>
      <c r="X67" s="15">
        <v>1350</v>
      </c>
      <c r="Y67" s="15"/>
      <c r="Z67" s="66"/>
    </row>
    <row r="68" spans="1:26" x14ac:dyDescent="0.25">
      <c r="A68" s="67">
        <v>63</v>
      </c>
      <c r="B68" s="9">
        <v>10.5</v>
      </c>
      <c r="C68" s="12"/>
      <c r="D68" s="12"/>
      <c r="E68" s="12"/>
      <c r="F68" s="12"/>
      <c r="G68" s="12"/>
      <c r="H68" s="12"/>
      <c r="I68" s="15"/>
      <c r="J68" s="17"/>
      <c r="K68" s="17"/>
      <c r="L68" s="17"/>
      <c r="M68" s="17"/>
      <c r="N68" s="15"/>
      <c r="O68" s="15"/>
      <c r="P68" s="15"/>
      <c r="Q68" s="15"/>
      <c r="R68" s="15"/>
      <c r="S68" s="15"/>
      <c r="T68" s="15"/>
      <c r="U68" s="15"/>
      <c r="V68" s="15">
        <v>960</v>
      </c>
      <c r="W68" s="15"/>
      <c r="X68" s="15"/>
      <c r="Y68" s="15"/>
      <c r="Z68" s="66"/>
    </row>
    <row r="69" spans="1:26" x14ac:dyDescent="0.25">
      <c r="A69" s="67">
        <v>64</v>
      </c>
      <c r="B69" s="9">
        <v>11</v>
      </c>
      <c r="C69" s="12"/>
      <c r="D69" s="12"/>
      <c r="E69" s="12"/>
      <c r="F69" s="12"/>
      <c r="G69" s="12"/>
      <c r="H69" s="12"/>
      <c r="I69" s="15"/>
      <c r="J69" s="17"/>
      <c r="K69" s="17"/>
      <c r="L69" s="17"/>
      <c r="M69" s="17"/>
      <c r="N69" s="15">
        <v>560</v>
      </c>
      <c r="O69" s="15"/>
      <c r="P69" s="15"/>
      <c r="Q69" s="15"/>
      <c r="R69" s="15"/>
      <c r="S69" s="15"/>
      <c r="T69" s="15"/>
      <c r="U69" s="15">
        <v>960</v>
      </c>
      <c r="V69" s="15">
        <v>960</v>
      </c>
      <c r="W69" s="15"/>
      <c r="X69" s="15">
        <v>1350</v>
      </c>
      <c r="Y69" s="15"/>
      <c r="Z69" s="66"/>
    </row>
    <row r="70" spans="1:26" x14ac:dyDescent="0.25">
      <c r="A70" s="67">
        <v>65</v>
      </c>
      <c r="B70" s="9">
        <v>11.2</v>
      </c>
      <c r="C70" s="12"/>
      <c r="D70" s="12"/>
      <c r="E70" s="12"/>
      <c r="F70" s="12"/>
      <c r="G70" s="12"/>
      <c r="H70" s="12"/>
      <c r="I70" s="15"/>
      <c r="J70" s="17"/>
      <c r="K70" s="17"/>
      <c r="L70" s="17"/>
      <c r="M70" s="17"/>
      <c r="N70" s="15">
        <v>560</v>
      </c>
      <c r="O70" s="15"/>
      <c r="P70" s="15"/>
      <c r="Q70" s="15"/>
      <c r="R70" s="15"/>
      <c r="S70" s="15"/>
      <c r="T70" s="15"/>
      <c r="U70" s="15">
        <v>960</v>
      </c>
      <c r="V70" s="15"/>
      <c r="W70" s="15"/>
      <c r="X70" s="15">
        <v>1350</v>
      </c>
      <c r="Y70" s="15"/>
      <c r="Z70" s="66"/>
    </row>
    <row r="71" spans="1:26" x14ac:dyDescent="0.25">
      <c r="A71" s="67">
        <v>66</v>
      </c>
      <c r="B71" s="9">
        <v>11.5</v>
      </c>
      <c r="C71" s="12"/>
      <c r="D71" s="12"/>
      <c r="E71" s="12"/>
      <c r="F71" s="12"/>
      <c r="G71" s="12"/>
      <c r="H71" s="12"/>
      <c r="I71" s="15"/>
      <c r="J71" s="17"/>
      <c r="K71" s="17"/>
      <c r="L71" s="17"/>
      <c r="M71" s="17"/>
      <c r="N71" s="15">
        <v>560</v>
      </c>
      <c r="O71" s="15"/>
      <c r="P71" s="15"/>
      <c r="Q71" s="15"/>
      <c r="R71" s="15"/>
      <c r="S71" s="15"/>
      <c r="T71" s="15"/>
      <c r="U71" s="15">
        <v>960</v>
      </c>
      <c r="V71" s="15">
        <v>960</v>
      </c>
      <c r="W71" s="15"/>
      <c r="X71" s="15">
        <v>1350</v>
      </c>
      <c r="Y71" s="15"/>
      <c r="Z71" s="66"/>
    </row>
    <row r="72" spans="1:26" x14ac:dyDescent="0.25">
      <c r="A72" s="67">
        <v>67</v>
      </c>
      <c r="B72" s="9">
        <v>12</v>
      </c>
      <c r="C72" s="12"/>
      <c r="D72" s="12"/>
      <c r="E72" s="12"/>
      <c r="F72" s="12"/>
      <c r="G72" s="12"/>
      <c r="H72" s="12"/>
      <c r="I72" s="15"/>
      <c r="J72" s="17"/>
      <c r="K72" s="17"/>
      <c r="L72" s="17"/>
      <c r="M72" s="17"/>
      <c r="N72" s="15">
        <v>560</v>
      </c>
      <c r="O72" s="15"/>
      <c r="P72" s="15"/>
      <c r="Q72" s="15"/>
      <c r="R72" s="15"/>
      <c r="S72" s="15"/>
      <c r="T72" s="15"/>
      <c r="U72" s="15">
        <v>960</v>
      </c>
      <c r="V72" s="15">
        <v>960</v>
      </c>
      <c r="W72" s="15"/>
      <c r="X72" s="15">
        <v>1350</v>
      </c>
      <c r="Y72" s="15"/>
      <c r="Z72" s="66"/>
    </row>
    <row r="73" spans="1:26" x14ac:dyDescent="0.25">
      <c r="A73" s="67">
        <v>68</v>
      </c>
      <c r="B73" s="9">
        <v>14</v>
      </c>
      <c r="C73" s="12"/>
      <c r="D73" s="12"/>
      <c r="E73" s="12"/>
      <c r="F73" s="12"/>
      <c r="G73" s="12"/>
      <c r="H73" s="12"/>
      <c r="I73" s="15"/>
      <c r="J73" s="17"/>
      <c r="K73" s="17"/>
      <c r="L73" s="17"/>
      <c r="M73" s="17"/>
      <c r="N73" s="17"/>
      <c r="O73" s="15">
        <v>480</v>
      </c>
      <c r="P73" s="15"/>
      <c r="Q73" s="15"/>
      <c r="R73" s="15"/>
      <c r="S73" s="15"/>
      <c r="T73" s="15"/>
      <c r="U73" s="15"/>
      <c r="V73" s="15"/>
      <c r="W73" s="15">
        <v>800</v>
      </c>
      <c r="X73" s="15"/>
      <c r="Y73" s="15">
        <v>1050</v>
      </c>
      <c r="Z73" s="66"/>
    </row>
    <row r="74" spans="1:26" x14ac:dyDescent="0.25">
      <c r="A74" s="67">
        <v>69</v>
      </c>
      <c r="B74" s="9">
        <v>15</v>
      </c>
      <c r="C74" s="12"/>
      <c r="D74" s="12"/>
      <c r="E74" s="12"/>
      <c r="F74" s="12"/>
      <c r="G74" s="12"/>
      <c r="H74" s="12"/>
      <c r="I74" s="15"/>
      <c r="J74" s="17"/>
      <c r="K74" s="17"/>
      <c r="L74" s="17"/>
      <c r="M74" s="17"/>
      <c r="N74" s="17"/>
      <c r="O74" s="15">
        <v>480</v>
      </c>
      <c r="P74" s="15"/>
      <c r="Q74" s="15"/>
      <c r="R74" s="15"/>
      <c r="S74" s="15"/>
      <c r="T74" s="15"/>
      <c r="U74" s="15"/>
      <c r="V74" s="15"/>
      <c r="W74" s="15">
        <v>800</v>
      </c>
      <c r="X74" s="15"/>
      <c r="Y74" s="15">
        <v>1050</v>
      </c>
      <c r="Z74" s="66"/>
    </row>
    <row r="75" spans="1:26" x14ac:dyDescent="0.25">
      <c r="A75" s="67">
        <v>70</v>
      </c>
      <c r="B75" s="9">
        <v>16</v>
      </c>
      <c r="C75" s="12"/>
      <c r="D75" s="12"/>
      <c r="E75" s="12"/>
      <c r="F75" s="12"/>
      <c r="G75" s="12"/>
      <c r="H75" s="12"/>
      <c r="I75" s="15"/>
      <c r="J75" s="17"/>
      <c r="K75" s="17"/>
      <c r="L75" s="17"/>
      <c r="M75" s="17"/>
      <c r="N75" s="17"/>
      <c r="O75" s="15">
        <v>480</v>
      </c>
      <c r="P75" s="15"/>
      <c r="Q75" s="15"/>
      <c r="R75" s="15"/>
      <c r="S75" s="15"/>
      <c r="T75" s="15"/>
      <c r="U75" s="15"/>
      <c r="V75" s="15"/>
      <c r="W75" s="15">
        <v>800</v>
      </c>
      <c r="X75" s="15"/>
      <c r="Y75" s="15">
        <v>1050</v>
      </c>
      <c r="Z75" s="66"/>
    </row>
    <row r="76" spans="1:26" x14ac:dyDescent="0.25">
      <c r="A76" s="67">
        <v>71</v>
      </c>
      <c r="B76" s="9">
        <v>17</v>
      </c>
      <c r="C76" s="12"/>
      <c r="D76" s="12"/>
      <c r="E76" s="12"/>
      <c r="F76" s="12"/>
      <c r="G76" s="12"/>
      <c r="H76" s="12"/>
      <c r="I76" s="15"/>
      <c r="J76" s="17"/>
      <c r="K76" s="17"/>
      <c r="L76" s="17"/>
      <c r="M76" s="17"/>
      <c r="N76" s="17"/>
      <c r="O76" s="15">
        <v>480</v>
      </c>
      <c r="P76" s="15"/>
      <c r="Q76" s="15"/>
      <c r="R76" s="15"/>
      <c r="S76" s="15"/>
      <c r="T76" s="15"/>
      <c r="U76" s="15"/>
      <c r="V76" s="15"/>
      <c r="W76" s="15">
        <v>800</v>
      </c>
      <c r="X76" s="15"/>
      <c r="Y76" s="15">
        <v>1050</v>
      </c>
      <c r="Z76" s="66"/>
    </row>
    <row r="77" spans="1:26" x14ac:dyDescent="0.25">
      <c r="A77" s="67">
        <v>72</v>
      </c>
      <c r="B77" s="9">
        <v>18</v>
      </c>
      <c r="C77" s="12"/>
      <c r="D77" s="12"/>
      <c r="E77" s="12"/>
      <c r="F77" s="12"/>
      <c r="G77" s="12"/>
      <c r="H77" s="12"/>
      <c r="I77" s="15"/>
      <c r="J77" s="17"/>
      <c r="K77" s="17"/>
      <c r="L77" s="17"/>
      <c r="M77" s="17"/>
      <c r="N77" s="17"/>
      <c r="O77" s="15">
        <v>480</v>
      </c>
      <c r="P77" s="15"/>
      <c r="Q77" s="15"/>
      <c r="R77" s="15"/>
      <c r="S77" s="15"/>
      <c r="T77" s="15"/>
      <c r="U77" s="15"/>
      <c r="V77" s="15"/>
      <c r="W77" s="15">
        <v>800</v>
      </c>
      <c r="X77" s="15"/>
      <c r="Y77" s="15">
        <v>1050</v>
      </c>
      <c r="Z77" s="66"/>
    </row>
    <row r="78" spans="1:26" x14ac:dyDescent="0.25">
      <c r="A78" s="67">
        <v>73</v>
      </c>
      <c r="B78" s="9">
        <v>19</v>
      </c>
      <c r="C78" s="12"/>
      <c r="D78" s="12"/>
      <c r="E78" s="12"/>
      <c r="F78" s="12"/>
      <c r="G78" s="12"/>
      <c r="H78" s="12"/>
      <c r="I78" s="15"/>
      <c r="J78" s="17"/>
      <c r="K78" s="17"/>
      <c r="L78" s="17"/>
      <c r="M78" s="17"/>
      <c r="N78" s="17"/>
      <c r="O78" s="15">
        <v>480</v>
      </c>
      <c r="P78" s="15"/>
      <c r="Q78" s="15"/>
      <c r="R78" s="15"/>
      <c r="S78" s="15"/>
      <c r="T78" s="15"/>
      <c r="U78" s="15"/>
      <c r="V78" s="15"/>
      <c r="W78" s="15">
        <v>800</v>
      </c>
      <c r="X78" s="15"/>
      <c r="Y78" s="15">
        <v>1050</v>
      </c>
      <c r="Z78" s="66"/>
    </row>
    <row r="79" spans="1:26" x14ac:dyDescent="0.25">
      <c r="A79" s="67">
        <v>74</v>
      </c>
      <c r="B79" s="9">
        <v>20</v>
      </c>
      <c r="C79" s="12"/>
      <c r="D79" s="12"/>
      <c r="E79" s="12"/>
      <c r="F79" s="12"/>
      <c r="G79" s="12"/>
      <c r="H79" s="12"/>
      <c r="I79" s="15"/>
      <c r="J79" s="17"/>
      <c r="K79" s="17"/>
      <c r="L79" s="17"/>
      <c r="M79" s="17"/>
      <c r="N79" s="17"/>
      <c r="O79" s="15">
        <v>480</v>
      </c>
      <c r="P79" s="15"/>
      <c r="Q79" s="15"/>
      <c r="R79" s="15"/>
      <c r="S79" s="15"/>
      <c r="T79" s="15"/>
      <c r="U79" s="15"/>
      <c r="V79" s="15"/>
      <c r="W79" s="15">
        <v>800</v>
      </c>
      <c r="X79" s="15"/>
      <c r="Y79" s="15">
        <v>1050</v>
      </c>
      <c r="Z79" s="66"/>
    </row>
    <row r="80" spans="1:26" x14ac:dyDescent="0.25">
      <c r="A80" s="67">
        <v>75</v>
      </c>
      <c r="B80" s="9">
        <v>21</v>
      </c>
      <c r="C80" s="12"/>
      <c r="D80" s="12"/>
      <c r="E80" s="12"/>
      <c r="F80" s="12"/>
      <c r="G80" s="12"/>
      <c r="H80" s="12"/>
      <c r="I80" s="15"/>
      <c r="J80" s="17"/>
      <c r="K80" s="17"/>
      <c r="L80" s="17"/>
      <c r="M80" s="17"/>
      <c r="N80" s="17"/>
      <c r="O80" s="15">
        <v>480</v>
      </c>
      <c r="P80" s="15"/>
      <c r="Q80" s="15"/>
      <c r="R80" s="15"/>
      <c r="S80" s="15"/>
      <c r="T80" s="15"/>
      <c r="U80" s="15"/>
      <c r="V80" s="15"/>
      <c r="W80" s="15">
        <v>800</v>
      </c>
      <c r="X80" s="15"/>
      <c r="Y80" s="15">
        <v>1050</v>
      </c>
      <c r="Z80" s="66"/>
    </row>
    <row r="81" spans="1:26" x14ac:dyDescent="0.25">
      <c r="A81" s="67">
        <v>76</v>
      </c>
      <c r="B81" s="9">
        <v>22</v>
      </c>
      <c r="C81" s="12"/>
      <c r="D81" s="12"/>
      <c r="E81" s="12"/>
      <c r="F81" s="12"/>
      <c r="G81" s="12"/>
      <c r="H81" s="12"/>
      <c r="I81" s="15"/>
      <c r="J81" s="17"/>
      <c r="K81" s="17"/>
      <c r="L81" s="17"/>
      <c r="M81" s="17"/>
      <c r="N81" s="17"/>
      <c r="O81" s="15">
        <v>480</v>
      </c>
      <c r="P81" s="15"/>
      <c r="Q81" s="15"/>
      <c r="R81" s="15"/>
      <c r="S81" s="15"/>
      <c r="T81" s="15"/>
      <c r="U81" s="15"/>
      <c r="V81" s="15"/>
      <c r="W81" s="15">
        <v>800</v>
      </c>
      <c r="X81" s="15"/>
      <c r="Y81" s="15">
        <v>1050</v>
      </c>
      <c r="Z81" s="66"/>
    </row>
    <row r="82" spans="1:26" x14ac:dyDescent="0.25">
      <c r="A82" s="67">
        <v>77</v>
      </c>
      <c r="B82" s="9">
        <v>23</v>
      </c>
      <c r="C82" s="12"/>
      <c r="D82" s="12"/>
      <c r="E82" s="12"/>
      <c r="F82" s="12"/>
      <c r="G82" s="12"/>
      <c r="H82" s="12"/>
      <c r="I82" s="15"/>
      <c r="J82" s="17"/>
      <c r="K82" s="17"/>
      <c r="L82" s="17"/>
      <c r="M82" s="17"/>
      <c r="N82" s="17"/>
      <c r="O82" s="15">
        <v>480</v>
      </c>
      <c r="P82" s="15"/>
      <c r="Q82" s="15"/>
      <c r="R82" s="15"/>
      <c r="S82" s="15"/>
      <c r="T82" s="15"/>
      <c r="U82" s="15"/>
      <c r="V82" s="15"/>
      <c r="W82" s="15">
        <v>800</v>
      </c>
      <c r="X82" s="15"/>
      <c r="Y82" s="15">
        <v>1050</v>
      </c>
      <c r="Z82" s="66"/>
    </row>
    <row r="83" spans="1:26" x14ac:dyDescent="0.25">
      <c r="A83" s="67">
        <v>78</v>
      </c>
      <c r="B83" s="9">
        <v>24</v>
      </c>
      <c r="C83" s="12"/>
      <c r="D83" s="12"/>
      <c r="E83" s="12"/>
      <c r="F83" s="12"/>
      <c r="G83" s="12"/>
      <c r="H83" s="12"/>
      <c r="I83" s="15"/>
      <c r="J83" s="17"/>
      <c r="K83" s="17"/>
      <c r="L83" s="17"/>
      <c r="M83" s="17"/>
      <c r="N83" s="17"/>
      <c r="O83" s="15">
        <v>480</v>
      </c>
      <c r="P83" s="15"/>
      <c r="Q83" s="15"/>
      <c r="R83" s="15"/>
      <c r="S83" s="15"/>
      <c r="T83" s="15"/>
      <c r="U83" s="15"/>
      <c r="V83" s="15"/>
      <c r="W83" s="15">
        <v>800</v>
      </c>
      <c r="X83" s="15"/>
      <c r="Y83" s="15">
        <v>1050</v>
      </c>
      <c r="Z83" s="66"/>
    </row>
    <row r="84" spans="1:26" x14ac:dyDescent="0.25">
      <c r="A84" s="67">
        <v>79</v>
      </c>
      <c r="B84" s="9">
        <v>25</v>
      </c>
      <c r="C84" s="12"/>
      <c r="D84" s="12"/>
      <c r="E84" s="12"/>
      <c r="F84" s="12"/>
      <c r="G84" s="12"/>
      <c r="H84" s="12"/>
      <c r="I84" s="15"/>
      <c r="J84" s="17"/>
      <c r="K84" s="17"/>
      <c r="L84" s="17"/>
      <c r="M84" s="17"/>
      <c r="N84" s="17"/>
      <c r="O84" s="15">
        <v>480</v>
      </c>
      <c r="P84" s="15"/>
      <c r="Q84" s="15"/>
      <c r="R84" s="15"/>
      <c r="S84" s="15"/>
      <c r="T84" s="15"/>
      <c r="U84" s="15"/>
      <c r="V84" s="15"/>
      <c r="W84" s="15">
        <v>800</v>
      </c>
      <c r="X84" s="15"/>
      <c r="Y84" s="15">
        <v>1050</v>
      </c>
      <c r="Z84" s="66"/>
    </row>
    <row r="85" spans="1:26" x14ac:dyDescent="0.25">
      <c r="A85" s="67">
        <v>80</v>
      </c>
      <c r="B85" s="9">
        <v>26</v>
      </c>
      <c r="C85" s="12"/>
      <c r="D85" s="12"/>
      <c r="E85" s="12"/>
      <c r="F85" s="12"/>
      <c r="G85" s="12"/>
      <c r="H85" s="12"/>
      <c r="I85" s="15"/>
      <c r="J85" s="17"/>
      <c r="K85" s="17"/>
      <c r="L85" s="17"/>
      <c r="M85" s="17"/>
      <c r="N85" s="17"/>
      <c r="O85" s="15">
        <v>480</v>
      </c>
      <c r="P85" s="15"/>
      <c r="Q85" s="15"/>
      <c r="R85" s="15"/>
      <c r="S85" s="15"/>
      <c r="T85" s="15"/>
      <c r="U85" s="15"/>
      <c r="V85" s="15"/>
      <c r="W85" s="15">
        <v>800</v>
      </c>
      <c r="X85" s="15"/>
      <c r="Y85" s="15"/>
      <c r="Z85" s="66"/>
    </row>
    <row r="86" spans="1:26" x14ac:dyDescent="0.25">
      <c r="A86" s="67">
        <v>81</v>
      </c>
      <c r="B86" s="9">
        <v>27</v>
      </c>
      <c r="C86" s="12"/>
      <c r="D86" s="12"/>
      <c r="E86" s="12"/>
      <c r="F86" s="12"/>
      <c r="G86" s="12"/>
      <c r="H86" s="12"/>
      <c r="I86" s="15"/>
      <c r="J86" s="17"/>
      <c r="K86" s="17"/>
      <c r="L86" s="17"/>
      <c r="M86" s="17"/>
      <c r="N86" s="17"/>
      <c r="O86" s="15">
        <v>480</v>
      </c>
      <c r="P86" s="15"/>
      <c r="Q86" s="15"/>
      <c r="R86" s="15"/>
      <c r="S86" s="15"/>
      <c r="T86" s="15"/>
      <c r="U86" s="15"/>
      <c r="V86" s="15"/>
      <c r="W86" s="15">
        <v>800</v>
      </c>
      <c r="X86" s="15"/>
      <c r="Y86" s="15"/>
      <c r="Z86" s="66"/>
    </row>
    <row r="87" spans="1:26" x14ac:dyDescent="0.25">
      <c r="A87" s="67">
        <v>82</v>
      </c>
      <c r="B87" s="9">
        <v>28</v>
      </c>
      <c r="C87" s="12"/>
      <c r="D87" s="12"/>
      <c r="E87" s="12"/>
      <c r="F87" s="12"/>
      <c r="G87" s="12"/>
      <c r="H87" s="12"/>
      <c r="I87" s="15"/>
      <c r="J87" s="17"/>
      <c r="K87" s="17"/>
      <c r="L87" s="17"/>
      <c r="M87" s="17"/>
      <c r="N87" s="17"/>
      <c r="O87" s="15">
        <v>480</v>
      </c>
      <c r="P87" s="15"/>
      <c r="Q87" s="15"/>
      <c r="R87" s="15"/>
      <c r="S87" s="15"/>
      <c r="T87" s="15"/>
      <c r="U87" s="15"/>
      <c r="V87" s="15"/>
      <c r="W87" s="15">
        <v>800</v>
      </c>
      <c r="X87" s="15"/>
      <c r="Y87" s="15"/>
      <c r="Z87" s="66"/>
    </row>
    <row r="88" spans="1:26" x14ac:dyDescent="0.25">
      <c r="A88" s="67">
        <v>83</v>
      </c>
      <c r="B88" s="9">
        <v>29</v>
      </c>
      <c r="C88" s="12"/>
      <c r="D88" s="12"/>
      <c r="E88" s="12"/>
      <c r="F88" s="12"/>
      <c r="G88" s="12"/>
      <c r="H88" s="12"/>
      <c r="I88" s="15"/>
      <c r="J88" s="17"/>
      <c r="K88" s="17"/>
      <c r="L88" s="17"/>
      <c r="M88" s="17"/>
      <c r="N88" s="17"/>
      <c r="O88" s="15">
        <v>480</v>
      </c>
      <c r="P88" s="15"/>
      <c r="Q88" s="15"/>
      <c r="R88" s="15"/>
      <c r="S88" s="15"/>
      <c r="T88" s="15"/>
      <c r="U88" s="15"/>
      <c r="V88" s="15"/>
      <c r="W88" s="15">
        <v>800</v>
      </c>
      <c r="X88" s="15"/>
      <c r="Y88" s="15"/>
      <c r="Z88" s="66"/>
    </row>
    <row r="89" spans="1:26" x14ac:dyDescent="0.25">
      <c r="A89" s="67">
        <v>84</v>
      </c>
      <c r="B89" s="9">
        <v>30</v>
      </c>
      <c r="C89" s="12"/>
      <c r="D89" s="12"/>
      <c r="E89" s="12"/>
      <c r="F89" s="12"/>
      <c r="G89" s="12"/>
      <c r="H89" s="12"/>
      <c r="I89" s="15"/>
      <c r="J89" s="17"/>
      <c r="K89" s="17"/>
      <c r="L89" s="17"/>
      <c r="M89" s="17"/>
      <c r="N89" s="17"/>
      <c r="O89" s="15">
        <v>480</v>
      </c>
      <c r="P89" s="15"/>
      <c r="Q89" s="15"/>
      <c r="R89" s="15"/>
      <c r="S89" s="15"/>
      <c r="T89" s="15"/>
      <c r="U89" s="15"/>
      <c r="V89" s="15"/>
      <c r="W89" s="15">
        <v>800</v>
      </c>
      <c r="X89" s="15"/>
      <c r="Y89" s="15"/>
      <c r="Z89" s="66"/>
    </row>
    <row r="90" spans="1:26" x14ac:dyDescent="0.25">
      <c r="A90" s="67">
        <v>85</v>
      </c>
      <c r="B90" s="9">
        <v>31</v>
      </c>
      <c r="C90" s="12"/>
      <c r="D90" s="12"/>
      <c r="E90" s="12"/>
      <c r="F90" s="12"/>
      <c r="G90" s="12"/>
      <c r="H90" s="12"/>
      <c r="I90" s="15"/>
      <c r="J90" s="17"/>
      <c r="K90" s="17"/>
      <c r="L90" s="17"/>
      <c r="M90" s="17"/>
      <c r="N90" s="17"/>
      <c r="O90" s="15">
        <v>480</v>
      </c>
      <c r="P90" s="15"/>
      <c r="Q90" s="15"/>
      <c r="R90" s="15"/>
      <c r="S90" s="15"/>
      <c r="T90" s="15"/>
      <c r="U90" s="15"/>
      <c r="V90" s="15"/>
      <c r="W90" s="15">
        <v>800</v>
      </c>
      <c r="X90" s="15"/>
      <c r="Y90" s="15"/>
      <c r="Z90" s="66"/>
    </row>
    <row r="91" spans="1:26" x14ac:dyDescent="0.25">
      <c r="A91" s="67">
        <v>86</v>
      </c>
      <c r="B91" s="9">
        <v>32</v>
      </c>
      <c r="C91" s="12"/>
      <c r="D91" s="12"/>
      <c r="E91" s="12"/>
      <c r="F91" s="12"/>
      <c r="G91" s="12"/>
      <c r="H91" s="12"/>
      <c r="I91" s="15"/>
      <c r="J91" s="17"/>
      <c r="K91" s="17"/>
      <c r="L91" s="17"/>
      <c r="M91" s="17"/>
      <c r="N91" s="17"/>
      <c r="O91" s="15">
        <v>480</v>
      </c>
      <c r="P91" s="15"/>
      <c r="Q91" s="15"/>
      <c r="R91" s="15"/>
      <c r="S91" s="15"/>
      <c r="T91" s="15"/>
      <c r="U91" s="15"/>
      <c r="V91" s="15"/>
      <c r="W91" s="15">
        <v>800</v>
      </c>
      <c r="X91" s="15"/>
      <c r="Y91" s="15"/>
      <c r="Z91" s="66"/>
    </row>
    <row r="92" spans="1:26" x14ac:dyDescent="0.25">
      <c r="A92" s="67">
        <v>87</v>
      </c>
      <c r="B92" s="9">
        <v>33</v>
      </c>
      <c r="C92" s="12"/>
      <c r="D92" s="12"/>
      <c r="E92" s="12"/>
      <c r="F92" s="12"/>
      <c r="G92" s="12"/>
      <c r="H92" s="12"/>
      <c r="I92" s="15"/>
      <c r="J92" s="17"/>
      <c r="K92" s="17"/>
      <c r="L92" s="17"/>
      <c r="M92" s="17"/>
      <c r="N92" s="17"/>
      <c r="O92" s="15">
        <v>480</v>
      </c>
      <c r="P92" s="15"/>
      <c r="Q92" s="15"/>
      <c r="R92" s="15"/>
      <c r="S92" s="15"/>
      <c r="T92" s="15"/>
      <c r="U92" s="15"/>
      <c r="V92" s="15"/>
      <c r="W92" s="15">
        <v>800</v>
      </c>
      <c r="X92" s="15"/>
      <c r="Y92" s="15"/>
      <c r="Z92" s="66"/>
    </row>
    <row r="93" spans="1:26" x14ac:dyDescent="0.25">
      <c r="A93" s="67">
        <v>88</v>
      </c>
      <c r="B93" s="9">
        <v>34</v>
      </c>
      <c r="C93" s="12"/>
      <c r="D93" s="12"/>
      <c r="E93" s="12"/>
      <c r="F93" s="12"/>
      <c r="G93" s="12"/>
      <c r="H93" s="12"/>
      <c r="I93" s="15"/>
      <c r="J93" s="17"/>
      <c r="K93" s="17"/>
      <c r="L93" s="17"/>
      <c r="M93" s="17"/>
      <c r="N93" s="17"/>
      <c r="O93" s="15">
        <v>480</v>
      </c>
      <c r="P93" s="15"/>
      <c r="Q93" s="15"/>
      <c r="R93" s="15"/>
      <c r="S93" s="15"/>
      <c r="T93" s="15"/>
      <c r="U93" s="15"/>
      <c r="V93" s="15"/>
      <c r="W93" s="15">
        <v>800</v>
      </c>
      <c r="X93" s="15"/>
      <c r="Y93" s="15"/>
      <c r="Z93" s="66"/>
    </row>
    <row r="94" spans="1:26" x14ac:dyDescent="0.25">
      <c r="A94" s="67">
        <v>89</v>
      </c>
      <c r="B94" s="9">
        <v>35</v>
      </c>
      <c r="C94" s="12"/>
      <c r="D94" s="12"/>
      <c r="E94" s="12"/>
      <c r="F94" s="12"/>
      <c r="G94" s="12"/>
      <c r="H94" s="12"/>
      <c r="I94" s="15"/>
      <c r="J94" s="17"/>
      <c r="K94" s="17"/>
      <c r="L94" s="17"/>
      <c r="M94" s="17"/>
      <c r="N94" s="17"/>
      <c r="O94" s="15">
        <v>480</v>
      </c>
      <c r="P94" s="15"/>
      <c r="Q94" s="15"/>
      <c r="R94" s="15"/>
      <c r="S94" s="15"/>
      <c r="T94" s="15"/>
      <c r="U94" s="15"/>
      <c r="V94" s="15"/>
      <c r="W94" s="15">
        <v>800</v>
      </c>
      <c r="X94" s="15"/>
      <c r="Y94" s="15"/>
      <c r="Z94" s="66"/>
    </row>
    <row r="95" spans="1:26" x14ac:dyDescent="0.25">
      <c r="A95" s="67">
        <v>90</v>
      </c>
      <c r="B95" s="9">
        <v>36</v>
      </c>
      <c r="C95" s="12"/>
      <c r="D95" s="12"/>
      <c r="E95" s="12"/>
      <c r="F95" s="12"/>
      <c r="G95" s="12"/>
      <c r="H95" s="12"/>
      <c r="I95" s="15"/>
      <c r="J95" s="17"/>
      <c r="K95" s="17"/>
      <c r="L95" s="17"/>
      <c r="M95" s="17"/>
      <c r="N95" s="17"/>
      <c r="O95" s="15">
        <v>480</v>
      </c>
      <c r="P95" s="15"/>
      <c r="Q95" s="15"/>
      <c r="R95" s="15"/>
      <c r="S95" s="15"/>
      <c r="T95" s="15"/>
      <c r="U95" s="15"/>
      <c r="V95" s="15"/>
      <c r="W95" s="15">
        <v>800</v>
      </c>
      <c r="X95" s="15"/>
      <c r="Y95" s="15"/>
      <c r="Z95" s="66"/>
    </row>
    <row r="96" spans="1:26" x14ac:dyDescent="0.25">
      <c r="A96" s="67">
        <v>91</v>
      </c>
      <c r="B96" s="9">
        <v>37</v>
      </c>
      <c r="C96" s="12"/>
      <c r="D96" s="12"/>
      <c r="E96" s="12"/>
      <c r="F96" s="12"/>
      <c r="G96" s="12"/>
      <c r="H96" s="12"/>
      <c r="I96" s="15"/>
      <c r="J96" s="17"/>
      <c r="K96" s="17"/>
      <c r="L96" s="17"/>
      <c r="M96" s="17"/>
      <c r="N96" s="17"/>
      <c r="O96" s="15">
        <v>480</v>
      </c>
      <c r="P96" s="15"/>
      <c r="Q96" s="15"/>
      <c r="R96" s="15"/>
      <c r="S96" s="15"/>
      <c r="T96" s="15"/>
      <c r="U96" s="15"/>
      <c r="V96" s="15"/>
      <c r="W96" s="15">
        <v>800</v>
      </c>
      <c r="X96" s="15"/>
      <c r="Y96" s="15"/>
      <c r="Z96" s="66"/>
    </row>
    <row r="97" spans="1:26" x14ac:dyDescent="0.25">
      <c r="A97" s="67">
        <v>92</v>
      </c>
      <c r="B97" s="9">
        <v>38</v>
      </c>
      <c r="C97" s="12"/>
      <c r="D97" s="12"/>
      <c r="E97" s="12"/>
      <c r="F97" s="12"/>
      <c r="G97" s="12"/>
      <c r="H97" s="12"/>
      <c r="I97" s="15"/>
      <c r="J97" s="17"/>
      <c r="K97" s="17"/>
      <c r="L97" s="17"/>
      <c r="M97" s="17"/>
      <c r="N97" s="17"/>
      <c r="O97" s="15">
        <v>480</v>
      </c>
      <c r="P97" s="15"/>
      <c r="Q97" s="15"/>
      <c r="R97" s="15"/>
      <c r="S97" s="15"/>
      <c r="T97" s="15"/>
      <c r="U97" s="15"/>
      <c r="V97" s="15"/>
      <c r="W97" s="15">
        <v>800</v>
      </c>
      <c r="X97" s="15"/>
      <c r="Y97" s="15"/>
      <c r="Z97" s="66"/>
    </row>
    <row r="98" spans="1:26" x14ac:dyDescent="0.25">
      <c r="A98" s="67">
        <v>93</v>
      </c>
      <c r="B98" s="9">
        <v>39</v>
      </c>
      <c r="C98" s="12"/>
      <c r="D98" s="12"/>
      <c r="E98" s="12"/>
      <c r="F98" s="12"/>
      <c r="G98" s="12"/>
      <c r="H98" s="12"/>
      <c r="I98" s="15"/>
      <c r="J98" s="17"/>
      <c r="K98" s="17"/>
      <c r="L98" s="17"/>
      <c r="M98" s="17"/>
      <c r="N98" s="17"/>
      <c r="O98" s="15">
        <v>480</v>
      </c>
      <c r="P98" s="15"/>
      <c r="Q98" s="15"/>
      <c r="R98" s="15"/>
      <c r="S98" s="15"/>
      <c r="T98" s="15"/>
      <c r="U98" s="15"/>
      <c r="V98" s="15"/>
      <c r="W98" s="15">
        <v>800</v>
      </c>
      <c r="X98" s="15"/>
      <c r="Y98" s="15"/>
      <c r="Z98" s="66"/>
    </row>
    <row r="99" spans="1:26" x14ac:dyDescent="0.25">
      <c r="A99" s="67">
        <v>94</v>
      </c>
      <c r="B99" s="9">
        <v>40</v>
      </c>
      <c r="C99" s="12"/>
      <c r="D99" s="12"/>
      <c r="E99" s="12"/>
      <c r="F99" s="12"/>
      <c r="G99" s="12"/>
      <c r="H99" s="12"/>
      <c r="I99" s="15"/>
      <c r="J99" s="17"/>
      <c r="K99" s="17"/>
      <c r="L99" s="17"/>
      <c r="M99" s="17"/>
      <c r="N99" s="17"/>
      <c r="O99" s="15">
        <v>480</v>
      </c>
      <c r="P99" s="15"/>
      <c r="Q99" s="15"/>
      <c r="R99" s="15"/>
      <c r="S99" s="15"/>
      <c r="T99" s="15"/>
      <c r="U99" s="15"/>
      <c r="V99" s="15"/>
      <c r="W99" s="15">
        <v>800</v>
      </c>
      <c r="X99" s="15"/>
      <c r="Y99" s="15"/>
      <c r="Z99" s="66"/>
    </row>
    <row r="100" spans="1:26" x14ac:dyDescent="0.25">
      <c r="A100" s="67">
        <v>95</v>
      </c>
      <c r="B100" s="9">
        <v>41</v>
      </c>
      <c r="C100" s="12"/>
      <c r="D100" s="12"/>
      <c r="E100" s="12"/>
      <c r="F100" s="12"/>
      <c r="G100" s="12"/>
      <c r="H100" s="12"/>
      <c r="I100" s="15"/>
      <c r="J100" s="17"/>
      <c r="K100" s="17"/>
      <c r="L100" s="17"/>
      <c r="M100" s="17"/>
      <c r="N100" s="17"/>
      <c r="O100" s="15">
        <v>480</v>
      </c>
      <c r="P100" s="15"/>
      <c r="Q100" s="15"/>
      <c r="R100" s="15"/>
      <c r="S100" s="15"/>
      <c r="T100" s="15"/>
      <c r="U100" s="15"/>
      <c r="V100" s="15"/>
      <c r="W100" s="15">
        <v>800</v>
      </c>
      <c r="X100" s="15"/>
      <c r="Y100" s="15"/>
      <c r="Z100" s="66"/>
    </row>
    <row r="101" spans="1:26" x14ac:dyDescent="0.25">
      <c r="A101" s="67">
        <v>96</v>
      </c>
      <c r="B101" s="9">
        <v>42</v>
      </c>
      <c r="C101" s="12"/>
      <c r="D101" s="12"/>
      <c r="E101" s="12"/>
      <c r="F101" s="12"/>
      <c r="G101" s="12"/>
      <c r="H101" s="12"/>
      <c r="I101" s="15"/>
      <c r="J101" s="17"/>
      <c r="K101" s="17"/>
      <c r="L101" s="17"/>
      <c r="M101" s="17"/>
      <c r="N101" s="17"/>
      <c r="O101" s="15">
        <v>480</v>
      </c>
      <c r="P101" s="15"/>
      <c r="Q101" s="15"/>
      <c r="R101" s="15"/>
      <c r="S101" s="15"/>
      <c r="T101" s="15"/>
      <c r="U101" s="15"/>
      <c r="V101" s="15"/>
      <c r="W101" s="15">
        <v>800</v>
      </c>
      <c r="X101" s="15"/>
      <c r="Y101" s="15"/>
      <c r="Z101" s="66"/>
    </row>
    <row r="102" spans="1:26" x14ac:dyDescent="0.25">
      <c r="A102" s="67">
        <v>97</v>
      </c>
      <c r="B102" s="9">
        <v>43</v>
      </c>
      <c r="C102" s="12"/>
      <c r="D102" s="12"/>
      <c r="E102" s="12"/>
      <c r="F102" s="12"/>
      <c r="G102" s="12"/>
      <c r="H102" s="12"/>
      <c r="I102" s="15"/>
      <c r="J102" s="17"/>
      <c r="K102" s="17"/>
      <c r="L102" s="17"/>
      <c r="M102" s="17"/>
      <c r="N102" s="17"/>
      <c r="O102" s="15">
        <v>480</v>
      </c>
      <c r="P102" s="15"/>
      <c r="Q102" s="15"/>
      <c r="R102" s="15"/>
      <c r="S102" s="15"/>
      <c r="T102" s="15"/>
      <c r="U102" s="15"/>
      <c r="V102" s="15"/>
      <c r="W102" s="15">
        <v>800</v>
      </c>
      <c r="X102" s="15"/>
      <c r="Y102" s="15"/>
      <c r="Z102" s="66"/>
    </row>
    <row r="103" spans="1:26" x14ac:dyDescent="0.25">
      <c r="A103" s="67">
        <v>98</v>
      </c>
      <c r="B103" s="9">
        <v>44</v>
      </c>
      <c r="C103" s="12"/>
      <c r="D103" s="12"/>
      <c r="E103" s="12"/>
      <c r="F103" s="12"/>
      <c r="G103" s="12"/>
      <c r="H103" s="12"/>
      <c r="I103" s="15"/>
      <c r="J103" s="17"/>
      <c r="K103" s="17"/>
      <c r="L103" s="17"/>
      <c r="M103" s="17"/>
      <c r="N103" s="17"/>
      <c r="O103" s="15">
        <v>480</v>
      </c>
      <c r="P103" s="15"/>
      <c r="Q103" s="15"/>
      <c r="R103" s="15"/>
      <c r="S103" s="15"/>
      <c r="T103" s="15"/>
      <c r="U103" s="15"/>
      <c r="V103" s="15"/>
      <c r="W103" s="15">
        <v>800</v>
      </c>
      <c r="X103" s="15"/>
      <c r="Y103" s="15"/>
      <c r="Z103" s="66"/>
    </row>
    <row r="104" spans="1:26" x14ac:dyDescent="0.25">
      <c r="A104" s="67">
        <v>99</v>
      </c>
      <c r="B104" s="9">
        <v>45</v>
      </c>
      <c r="C104" s="12"/>
      <c r="D104" s="12"/>
      <c r="E104" s="12"/>
      <c r="F104" s="12"/>
      <c r="G104" s="12"/>
      <c r="H104" s="12"/>
      <c r="I104" s="15"/>
      <c r="J104" s="17"/>
      <c r="K104" s="17"/>
      <c r="L104" s="17"/>
      <c r="M104" s="17"/>
      <c r="N104" s="17"/>
      <c r="O104" s="15">
        <v>480</v>
      </c>
      <c r="P104" s="15"/>
      <c r="Q104" s="15"/>
      <c r="R104" s="15"/>
      <c r="S104" s="15"/>
      <c r="T104" s="15"/>
      <c r="U104" s="15"/>
      <c r="V104" s="15"/>
      <c r="W104" s="15">
        <v>800</v>
      </c>
      <c r="X104" s="15"/>
      <c r="Y104" s="15"/>
      <c r="Z104" s="66"/>
    </row>
    <row r="105" spans="1:26" x14ac:dyDescent="0.25">
      <c r="A105" s="67">
        <v>100</v>
      </c>
      <c r="B105" s="9">
        <v>46</v>
      </c>
      <c r="C105" s="12"/>
      <c r="D105" s="12"/>
      <c r="E105" s="12"/>
      <c r="F105" s="12"/>
      <c r="G105" s="12"/>
      <c r="H105" s="12"/>
      <c r="I105" s="15"/>
      <c r="J105" s="17"/>
      <c r="K105" s="17"/>
      <c r="L105" s="17"/>
      <c r="M105" s="17"/>
      <c r="N105" s="17"/>
      <c r="O105" s="15">
        <v>480</v>
      </c>
      <c r="P105" s="15"/>
      <c r="Q105" s="15"/>
      <c r="R105" s="15"/>
      <c r="S105" s="15"/>
      <c r="T105" s="15"/>
      <c r="U105" s="15"/>
      <c r="V105" s="15"/>
      <c r="W105" s="15">
        <v>800</v>
      </c>
      <c r="X105" s="15"/>
      <c r="Y105" s="15"/>
      <c r="Z105" s="66"/>
    </row>
    <row r="106" spans="1:26" x14ac:dyDescent="0.25">
      <c r="A106" s="67">
        <v>101</v>
      </c>
      <c r="B106" s="9">
        <v>47</v>
      </c>
      <c r="C106" s="12"/>
      <c r="D106" s="12"/>
      <c r="E106" s="12"/>
      <c r="F106" s="12"/>
      <c r="G106" s="12"/>
      <c r="H106" s="12"/>
      <c r="I106" s="15"/>
      <c r="J106" s="17"/>
      <c r="K106" s="17"/>
      <c r="L106" s="17"/>
      <c r="M106" s="17"/>
      <c r="N106" s="17"/>
      <c r="O106" s="15">
        <v>480</v>
      </c>
      <c r="P106" s="15"/>
      <c r="Q106" s="15"/>
      <c r="R106" s="15"/>
      <c r="S106" s="15"/>
      <c r="T106" s="15"/>
      <c r="U106" s="15"/>
      <c r="V106" s="15"/>
      <c r="W106" s="15">
        <v>800</v>
      </c>
      <c r="X106" s="15"/>
      <c r="Y106" s="15"/>
      <c r="Z106" s="66"/>
    </row>
    <row r="107" spans="1:26" x14ac:dyDescent="0.25">
      <c r="A107" s="67">
        <v>102</v>
      </c>
      <c r="B107" s="9">
        <v>48</v>
      </c>
      <c r="C107" s="12"/>
      <c r="D107" s="12"/>
      <c r="E107" s="12"/>
      <c r="F107" s="12"/>
      <c r="G107" s="12"/>
      <c r="H107" s="12"/>
      <c r="I107" s="15"/>
      <c r="J107" s="17"/>
      <c r="K107" s="17"/>
      <c r="L107" s="17"/>
      <c r="M107" s="17"/>
      <c r="N107" s="17"/>
      <c r="O107" s="15">
        <v>480</v>
      </c>
      <c r="P107" s="15"/>
      <c r="Q107" s="15"/>
      <c r="R107" s="15"/>
      <c r="S107" s="15"/>
      <c r="T107" s="15"/>
      <c r="U107" s="15"/>
      <c r="V107" s="15"/>
      <c r="W107" s="15">
        <v>800</v>
      </c>
      <c r="X107" s="15"/>
      <c r="Y107" s="15"/>
      <c r="Z107" s="66"/>
    </row>
    <row r="108" spans="1:26" x14ac:dyDescent="0.25">
      <c r="A108" s="67">
        <v>103</v>
      </c>
      <c r="B108" s="9">
        <v>50</v>
      </c>
      <c r="C108" s="12"/>
      <c r="D108" s="12"/>
      <c r="E108" s="12"/>
      <c r="F108" s="12"/>
      <c r="G108" s="12"/>
      <c r="H108" s="12"/>
      <c r="I108" s="15"/>
      <c r="J108" s="17"/>
      <c r="K108" s="17"/>
      <c r="L108" s="17"/>
      <c r="M108" s="17"/>
      <c r="N108" s="17"/>
      <c r="O108" s="15">
        <v>480</v>
      </c>
      <c r="P108" s="15"/>
      <c r="Q108" s="15"/>
      <c r="R108" s="15"/>
      <c r="S108" s="15"/>
      <c r="T108" s="15"/>
      <c r="U108" s="15"/>
      <c r="V108" s="15"/>
      <c r="W108" s="15">
        <v>800</v>
      </c>
      <c r="X108" s="15"/>
      <c r="Y108" s="15"/>
      <c r="Z108" s="66"/>
    </row>
    <row r="109" spans="1:26" x14ac:dyDescent="0.25">
      <c r="A109" s="67">
        <v>104</v>
      </c>
      <c r="B109" s="9">
        <v>52</v>
      </c>
      <c r="C109" s="12"/>
      <c r="D109" s="12"/>
      <c r="E109" s="12"/>
      <c r="F109" s="12"/>
      <c r="G109" s="12"/>
      <c r="H109" s="12"/>
      <c r="I109" s="15"/>
      <c r="J109" s="17"/>
      <c r="K109" s="17"/>
      <c r="L109" s="17"/>
      <c r="M109" s="17"/>
      <c r="N109" s="17"/>
      <c r="O109" s="15">
        <v>480</v>
      </c>
      <c r="P109" s="15"/>
      <c r="Q109" s="15"/>
      <c r="R109" s="15"/>
      <c r="S109" s="15"/>
      <c r="T109" s="15"/>
      <c r="U109" s="15"/>
      <c r="V109" s="15"/>
      <c r="W109" s="15">
        <v>800</v>
      </c>
      <c r="X109" s="15"/>
      <c r="Y109" s="15"/>
      <c r="Z109" s="66"/>
    </row>
    <row r="110" spans="1:26" x14ac:dyDescent="0.25">
      <c r="A110" s="67">
        <v>105</v>
      </c>
      <c r="B110" s="9">
        <v>53</v>
      </c>
      <c r="C110" s="12"/>
      <c r="D110" s="12"/>
      <c r="E110" s="12"/>
      <c r="F110" s="12"/>
      <c r="G110" s="12"/>
      <c r="H110" s="12"/>
      <c r="I110" s="15"/>
      <c r="J110" s="17"/>
      <c r="K110" s="17"/>
      <c r="L110" s="17"/>
      <c r="M110" s="17"/>
      <c r="N110" s="17"/>
      <c r="O110" s="15">
        <v>480</v>
      </c>
      <c r="P110" s="15"/>
      <c r="Q110" s="15"/>
      <c r="R110" s="15"/>
      <c r="S110" s="15"/>
      <c r="T110" s="15"/>
      <c r="U110" s="15"/>
      <c r="V110" s="15"/>
      <c r="W110" s="15">
        <v>800</v>
      </c>
      <c r="X110" s="15"/>
      <c r="Y110" s="15"/>
      <c r="Z110" s="66"/>
    </row>
    <row r="111" spans="1:26" x14ac:dyDescent="0.25">
      <c r="A111" s="67">
        <v>106</v>
      </c>
      <c r="B111" s="9">
        <v>54</v>
      </c>
      <c r="C111" s="12"/>
      <c r="D111" s="12"/>
      <c r="E111" s="12"/>
      <c r="F111" s="12"/>
      <c r="G111" s="12"/>
      <c r="H111" s="12"/>
      <c r="I111" s="15"/>
      <c r="J111" s="17"/>
      <c r="K111" s="17"/>
      <c r="L111" s="17"/>
      <c r="M111" s="17"/>
      <c r="N111" s="17"/>
      <c r="O111" s="15">
        <v>480</v>
      </c>
      <c r="P111" s="15"/>
      <c r="Q111" s="15"/>
      <c r="R111" s="15"/>
      <c r="S111" s="15"/>
      <c r="T111" s="15"/>
      <c r="U111" s="15"/>
      <c r="V111" s="15"/>
      <c r="W111" s="15">
        <v>800</v>
      </c>
      <c r="X111" s="15"/>
      <c r="Y111" s="15"/>
      <c r="Z111" s="66"/>
    </row>
    <row r="112" spans="1:26" x14ac:dyDescent="0.25">
      <c r="A112" s="67">
        <v>107</v>
      </c>
      <c r="B112" s="9">
        <v>55</v>
      </c>
      <c r="C112" s="12"/>
      <c r="D112" s="12"/>
      <c r="E112" s="12"/>
      <c r="F112" s="12"/>
      <c r="G112" s="12"/>
      <c r="H112" s="12"/>
      <c r="I112" s="15"/>
      <c r="J112" s="17"/>
      <c r="K112" s="17"/>
      <c r="L112" s="17"/>
      <c r="M112" s="17"/>
      <c r="N112" s="17"/>
      <c r="O112" s="15">
        <v>480</v>
      </c>
      <c r="P112" s="15"/>
      <c r="Q112" s="15"/>
      <c r="R112" s="15"/>
      <c r="S112" s="15"/>
      <c r="T112" s="15"/>
      <c r="U112" s="15"/>
      <c r="V112" s="15"/>
      <c r="W112" s="15">
        <v>800</v>
      </c>
      <c r="X112" s="15"/>
      <c r="Y112" s="15"/>
      <c r="Z112" s="66"/>
    </row>
    <row r="113" spans="1:26" x14ac:dyDescent="0.25">
      <c r="A113" s="67">
        <v>108</v>
      </c>
      <c r="B113" s="9">
        <v>56</v>
      </c>
      <c r="C113" s="12"/>
      <c r="D113" s="12"/>
      <c r="E113" s="12"/>
      <c r="F113" s="12"/>
      <c r="G113" s="12"/>
      <c r="H113" s="12"/>
      <c r="I113" s="15"/>
      <c r="J113" s="17"/>
      <c r="K113" s="17"/>
      <c r="L113" s="17"/>
      <c r="M113" s="17"/>
      <c r="N113" s="17"/>
      <c r="O113" s="15">
        <v>480</v>
      </c>
      <c r="P113" s="15"/>
      <c r="Q113" s="15"/>
      <c r="R113" s="15"/>
      <c r="S113" s="15"/>
      <c r="T113" s="15"/>
      <c r="U113" s="15"/>
      <c r="V113" s="15"/>
      <c r="W113" s="15">
        <v>800</v>
      </c>
      <c r="X113" s="15"/>
      <c r="Y113" s="15"/>
      <c r="Z113" s="66"/>
    </row>
    <row r="114" spans="1:26" x14ac:dyDescent="0.25">
      <c r="A114" s="67">
        <v>109</v>
      </c>
      <c r="B114" s="9">
        <v>58</v>
      </c>
      <c r="C114" s="12"/>
      <c r="D114" s="12"/>
      <c r="E114" s="12"/>
      <c r="F114" s="12"/>
      <c r="G114" s="12"/>
      <c r="H114" s="12"/>
      <c r="I114" s="15"/>
      <c r="J114" s="17"/>
      <c r="K114" s="17"/>
      <c r="L114" s="17"/>
      <c r="M114" s="17"/>
      <c r="N114" s="17"/>
      <c r="O114" s="15">
        <v>480</v>
      </c>
      <c r="P114" s="15"/>
      <c r="Q114" s="15"/>
      <c r="R114" s="15"/>
      <c r="S114" s="15"/>
      <c r="T114" s="15"/>
      <c r="U114" s="15"/>
      <c r="V114" s="15"/>
      <c r="W114" s="15">
        <v>800</v>
      </c>
      <c r="X114" s="15"/>
      <c r="Y114" s="15"/>
      <c r="Z114" s="66"/>
    </row>
    <row r="115" spans="1:26" x14ac:dyDescent="0.25">
      <c r="A115" s="67">
        <v>110</v>
      </c>
      <c r="B115" s="9">
        <v>60</v>
      </c>
      <c r="C115" s="12"/>
      <c r="D115" s="12"/>
      <c r="E115" s="12"/>
      <c r="F115" s="12"/>
      <c r="G115" s="12"/>
      <c r="H115" s="12"/>
      <c r="I115" s="15"/>
      <c r="J115" s="17"/>
      <c r="K115" s="17"/>
      <c r="L115" s="17"/>
      <c r="M115" s="17"/>
      <c r="N115" s="17"/>
      <c r="O115" s="15">
        <v>480</v>
      </c>
      <c r="P115" s="15"/>
      <c r="Q115" s="15"/>
      <c r="R115" s="15"/>
      <c r="S115" s="15"/>
      <c r="T115" s="15"/>
      <c r="U115" s="15"/>
      <c r="V115" s="15"/>
      <c r="W115" s="15">
        <v>800</v>
      </c>
      <c r="X115" s="15"/>
      <c r="Y115" s="15"/>
      <c r="Z115" s="66"/>
    </row>
    <row r="116" spans="1:26" x14ac:dyDescent="0.25">
      <c r="A116" s="67">
        <v>111</v>
      </c>
      <c r="B116" s="9">
        <v>62</v>
      </c>
      <c r="C116" s="12"/>
      <c r="D116" s="12"/>
      <c r="E116" s="12"/>
      <c r="F116" s="12"/>
      <c r="G116" s="12"/>
      <c r="H116" s="12"/>
      <c r="I116" s="15"/>
      <c r="J116" s="17"/>
      <c r="K116" s="17"/>
      <c r="L116" s="17"/>
      <c r="M116" s="17"/>
      <c r="N116" s="17"/>
      <c r="O116" s="15">
        <v>480</v>
      </c>
      <c r="P116" s="15"/>
      <c r="Q116" s="15"/>
      <c r="R116" s="15"/>
      <c r="S116" s="15"/>
      <c r="T116" s="15"/>
      <c r="U116" s="15"/>
      <c r="V116" s="15"/>
      <c r="W116" s="15">
        <v>800</v>
      </c>
      <c r="X116" s="15"/>
      <c r="Y116" s="15"/>
      <c r="Z116" s="66"/>
    </row>
    <row r="117" spans="1:26" x14ac:dyDescent="0.25">
      <c r="A117" s="67">
        <v>112</v>
      </c>
      <c r="B117" s="9">
        <v>63</v>
      </c>
      <c r="C117" s="12"/>
      <c r="D117" s="12"/>
      <c r="E117" s="12"/>
      <c r="F117" s="12"/>
      <c r="G117" s="12"/>
      <c r="H117" s="12"/>
      <c r="I117" s="15"/>
      <c r="J117" s="17"/>
      <c r="K117" s="17"/>
      <c r="L117" s="17"/>
      <c r="M117" s="17"/>
      <c r="N117" s="17"/>
      <c r="O117" s="15">
        <v>480</v>
      </c>
      <c r="P117" s="15"/>
      <c r="Q117" s="15"/>
      <c r="R117" s="15"/>
      <c r="S117" s="15"/>
      <c r="T117" s="15"/>
      <c r="U117" s="15"/>
      <c r="V117" s="15"/>
      <c r="W117" s="15">
        <v>800</v>
      </c>
      <c r="X117" s="15"/>
      <c r="Y117" s="15"/>
      <c r="Z117" s="66"/>
    </row>
    <row r="118" spans="1:26" x14ac:dyDescent="0.25">
      <c r="A118" s="67">
        <v>113</v>
      </c>
      <c r="B118" s="9">
        <v>65</v>
      </c>
      <c r="C118" s="12"/>
      <c r="D118" s="12"/>
      <c r="E118" s="12"/>
      <c r="F118" s="12"/>
      <c r="G118" s="12"/>
      <c r="H118" s="12"/>
      <c r="I118" s="15"/>
      <c r="J118" s="17"/>
      <c r="K118" s="17"/>
      <c r="L118" s="17"/>
      <c r="M118" s="17"/>
      <c r="N118" s="17"/>
      <c r="O118" s="15">
        <v>480</v>
      </c>
      <c r="P118" s="15"/>
      <c r="Q118" s="15"/>
      <c r="R118" s="15"/>
      <c r="S118" s="15"/>
      <c r="T118" s="15"/>
      <c r="U118" s="15"/>
      <c r="V118" s="15"/>
      <c r="W118" s="15">
        <v>800</v>
      </c>
      <c r="X118" s="15"/>
      <c r="Y118" s="15"/>
      <c r="Z118" s="66"/>
    </row>
    <row r="119" spans="1:26" x14ac:dyDescent="0.25">
      <c r="A119" s="67">
        <v>114</v>
      </c>
      <c r="B119" s="9">
        <v>67</v>
      </c>
      <c r="C119" s="12"/>
      <c r="D119" s="12"/>
      <c r="E119" s="12"/>
      <c r="F119" s="12"/>
      <c r="G119" s="12"/>
      <c r="H119" s="12"/>
      <c r="I119" s="15"/>
      <c r="J119" s="17"/>
      <c r="K119" s="17"/>
      <c r="L119" s="17"/>
      <c r="M119" s="17"/>
      <c r="N119" s="17"/>
      <c r="O119" s="15">
        <v>480</v>
      </c>
      <c r="P119" s="15"/>
      <c r="Q119" s="15"/>
      <c r="R119" s="15"/>
      <c r="S119" s="15"/>
      <c r="T119" s="15"/>
      <c r="U119" s="15"/>
      <c r="V119" s="15"/>
      <c r="W119" s="15">
        <v>800</v>
      </c>
      <c r="X119" s="15"/>
      <c r="Y119" s="15"/>
      <c r="Z119" s="66"/>
    </row>
    <row r="120" spans="1:26" x14ac:dyDescent="0.25">
      <c r="A120" s="67">
        <v>115</v>
      </c>
      <c r="B120" s="9">
        <v>68</v>
      </c>
      <c r="C120" s="12"/>
      <c r="D120" s="12"/>
      <c r="E120" s="12"/>
      <c r="F120" s="12"/>
      <c r="G120" s="12"/>
      <c r="H120" s="12"/>
      <c r="I120" s="15"/>
      <c r="J120" s="17"/>
      <c r="K120" s="17"/>
      <c r="L120" s="17"/>
      <c r="M120" s="17"/>
      <c r="N120" s="17"/>
      <c r="O120" s="15">
        <v>480</v>
      </c>
      <c r="P120" s="15"/>
      <c r="Q120" s="15"/>
      <c r="R120" s="15"/>
      <c r="S120" s="15"/>
      <c r="T120" s="15"/>
      <c r="U120" s="15"/>
      <c r="V120" s="15"/>
      <c r="W120" s="15">
        <v>800</v>
      </c>
      <c r="X120" s="15"/>
      <c r="Y120" s="15"/>
      <c r="Z120" s="66"/>
    </row>
    <row r="121" spans="1:26" x14ac:dyDescent="0.25">
      <c r="A121" s="67">
        <v>116</v>
      </c>
      <c r="B121" s="9">
        <v>70</v>
      </c>
      <c r="C121" s="12"/>
      <c r="D121" s="12"/>
      <c r="E121" s="12"/>
      <c r="F121" s="12"/>
      <c r="G121" s="12"/>
      <c r="H121" s="12"/>
      <c r="I121" s="15"/>
      <c r="J121" s="17"/>
      <c r="K121" s="17"/>
      <c r="L121" s="17"/>
      <c r="M121" s="17"/>
      <c r="N121" s="17"/>
      <c r="O121" s="15">
        <v>480</v>
      </c>
      <c r="P121" s="15"/>
      <c r="Q121" s="15"/>
      <c r="R121" s="15"/>
      <c r="S121" s="15"/>
      <c r="T121" s="15"/>
      <c r="U121" s="15"/>
      <c r="V121" s="15"/>
      <c r="W121" s="15">
        <v>800</v>
      </c>
      <c r="X121" s="15"/>
      <c r="Y121" s="15"/>
      <c r="Z121" s="66"/>
    </row>
  </sheetData>
  <mergeCells count="9">
    <mergeCell ref="B3:B4"/>
    <mergeCell ref="AB3:AB5"/>
    <mergeCell ref="C4:E4"/>
    <mergeCell ref="F4:H4"/>
    <mergeCell ref="I4:Y4"/>
    <mergeCell ref="C2:H2"/>
    <mergeCell ref="I2:Y2"/>
    <mergeCell ref="C3:E3"/>
    <mergeCell ref="F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По ГОСТ</vt:lpstr>
      <vt:lpstr>По СТ ЦКБА</vt:lpstr>
      <vt:lpstr>Материалы</vt:lpstr>
      <vt:lpstr>'По ГОСТ'!Область_печати</vt:lpstr>
      <vt:lpstr>'По СТ ЦКБА'!Область_печати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2024-09-26T12:58:57Z</dcterms:modified>
</cp:coreProperties>
</file>